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D:\Info PC Contraloria\DAF\OFRB 2021 DAF\2022\PRESUPUESTO\EJECUCIÓN PRESUPUESTAL 2022\ejecuciones por mes\"/>
    </mc:Choice>
  </mc:AlternateContent>
  <xr:revisionPtr revIDLastSave="0" documentId="8_{074125AE-EA9F-45A0-87E7-65266507A867}" xr6:coauthVersionLast="43" xr6:coauthVersionMax="43" xr10:uidLastSave="{00000000-0000-0000-0000-000000000000}"/>
  <bookViews>
    <workbookView xWindow="-120" yWindow="-120" windowWidth="29040" windowHeight="15840" xr2:uid="{0BD112D4-AAEE-4C8B-A3FF-38F9105FDD6F}"/>
  </bookViews>
  <sheets>
    <sheet name="JULIO 22"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70" i="1" l="1"/>
  <c r="E70" i="1"/>
  <c r="D70" i="1"/>
  <c r="O67" i="1"/>
  <c r="R67" i="1" s="1"/>
  <c r="N67" i="1"/>
  <c r="I67" i="1"/>
  <c r="P67" i="1" s="1"/>
  <c r="Q67" i="1" s="1"/>
  <c r="O66" i="1"/>
  <c r="R66" i="1" s="1"/>
  <c r="N66" i="1"/>
  <c r="M66" i="1" s="1"/>
  <c r="I66" i="1"/>
  <c r="P66" i="1" s="1"/>
  <c r="Q66" i="1" s="1"/>
  <c r="R62" i="1"/>
  <c r="O62" i="1"/>
  <c r="N62" i="1"/>
  <c r="L62" i="1"/>
  <c r="F62" i="1"/>
  <c r="F70" i="1" s="1"/>
  <c r="O61" i="1"/>
  <c r="R61" i="1" s="1"/>
  <c r="N61" i="1"/>
  <c r="M61" i="1" s="1"/>
  <c r="I61" i="1"/>
  <c r="P61" i="1" s="1"/>
  <c r="Q61" i="1" s="1"/>
  <c r="L59" i="1"/>
  <c r="L53" i="1" s="1"/>
  <c r="I53" i="1"/>
  <c r="H53" i="1"/>
  <c r="H70" i="1" s="1"/>
  <c r="G53" i="1"/>
  <c r="G70" i="1" s="1"/>
  <c r="R52" i="1"/>
  <c r="O52" i="1"/>
  <c r="N52" i="1"/>
  <c r="M52" i="1"/>
  <c r="I52" i="1"/>
  <c r="P52" i="1" s="1"/>
  <c r="Q52" i="1" s="1"/>
  <c r="L51" i="1"/>
  <c r="O51" i="1" s="1"/>
  <c r="L49" i="1"/>
  <c r="O49" i="1" s="1"/>
  <c r="I48" i="1"/>
  <c r="R46" i="1"/>
  <c r="O46" i="1"/>
  <c r="N46" i="1"/>
  <c r="M46" i="1" s="1"/>
  <c r="L46" i="1"/>
  <c r="I46" i="1"/>
  <c r="P46" i="1" s="1"/>
  <c r="Q46" i="1" s="1"/>
  <c r="L42" i="1"/>
  <c r="L40" i="1" s="1"/>
  <c r="I40" i="1"/>
  <c r="G40" i="1"/>
  <c r="L38" i="1"/>
  <c r="L37" i="1"/>
  <c r="L34" i="1"/>
  <c r="L32" i="1"/>
  <c r="L28" i="1"/>
  <c r="O28" i="1" s="1"/>
  <c r="R28" i="1" s="1"/>
  <c r="I28" i="1"/>
  <c r="G28" i="1"/>
  <c r="R27" i="1"/>
  <c r="O27" i="1"/>
  <c r="N27" i="1"/>
  <c r="M27" i="1"/>
  <c r="I27" i="1"/>
  <c r="P27" i="1" s="1"/>
  <c r="Q27" i="1" s="1"/>
  <c r="I26" i="1"/>
  <c r="R25" i="1"/>
  <c r="O25" i="1"/>
  <c r="N25" i="1"/>
  <c r="M25" i="1"/>
  <c r="I25" i="1"/>
  <c r="P25" i="1" s="1"/>
  <c r="Q25" i="1" s="1"/>
  <c r="O24" i="1"/>
  <c r="R24" i="1" s="1"/>
  <c r="N24" i="1"/>
  <c r="I24" i="1"/>
  <c r="P24" i="1" s="1"/>
  <c r="Q24" i="1" s="1"/>
  <c r="O23" i="1"/>
  <c r="R23" i="1" s="1"/>
  <c r="N23" i="1"/>
  <c r="M23" i="1" s="1"/>
  <c r="I23" i="1"/>
  <c r="P23" i="1" s="1"/>
  <c r="Q23" i="1" s="1"/>
  <c r="O22" i="1"/>
  <c r="R22" i="1" s="1"/>
  <c r="N22" i="1"/>
  <c r="M22" i="1" s="1"/>
  <c r="I22" i="1"/>
  <c r="P22" i="1" s="1"/>
  <c r="Q22" i="1" s="1"/>
  <c r="R21" i="1"/>
  <c r="O21" i="1"/>
  <c r="N21" i="1"/>
  <c r="M21" i="1"/>
  <c r="I21" i="1"/>
  <c r="P21" i="1" s="1"/>
  <c r="Q21" i="1" s="1"/>
  <c r="O20" i="1"/>
  <c r="R20" i="1" s="1"/>
  <c r="N20" i="1"/>
  <c r="I20" i="1"/>
  <c r="P20" i="1" s="1"/>
  <c r="Q20" i="1" s="1"/>
  <c r="O19" i="1"/>
  <c r="R19" i="1" s="1"/>
  <c r="N19" i="1"/>
  <c r="M19" i="1" s="1"/>
  <c r="I19" i="1"/>
  <c r="P19" i="1" s="1"/>
  <c r="Q19" i="1" s="1"/>
  <c r="I18" i="1"/>
  <c r="O17" i="1"/>
  <c r="R17" i="1" s="1"/>
  <c r="N17" i="1"/>
  <c r="M17" i="1" s="1"/>
  <c r="I17" i="1"/>
  <c r="P17" i="1" s="1"/>
  <c r="Q17" i="1" s="1"/>
  <c r="R16" i="1"/>
  <c r="O16" i="1"/>
  <c r="N16" i="1"/>
  <c r="M16" i="1" s="1"/>
  <c r="I16" i="1"/>
  <c r="P16" i="1" s="1"/>
  <c r="Q16" i="1" s="1"/>
  <c r="R15" i="1"/>
  <c r="O15" i="1"/>
  <c r="N15" i="1"/>
  <c r="M15" i="1"/>
  <c r="I15" i="1"/>
  <c r="P15" i="1" s="1"/>
  <c r="Q15" i="1" s="1"/>
  <c r="O14" i="1"/>
  <c r="R14" i="1" s="1"/>
  <c r="N14" i="1"/>
  <c r="I14" i="1"/>
  <c r="M14" i="1" s="1"/>
  <c r="I13" i="1"/>
  <c r="O12" i="1"/>
  <c r="R12" i="1" s="1"/>
  <c r="N12" i="1"/>
  <c r="I12" i="1"/>
  <c r="P12" i="1" s="1"/>
  <c r="Q12" i="1" s="1"/>
  <c r="O11" i="1"/>
  <c r="R11" i="1" s="1"/>
  <c r="N11" i="1"/>
  <c r="M11" i="1" s="1"/>
  <c r="I11" i="1"/>
  <c r="P11" i="1" s="1"/>
  <c r="Q11" i="1" s="1"/>
  <c r="R10" i="1"/>
  <c r="O10" i="1"/>
  <c r="N10" i="1"/>
  <c r="M10" i="1" s="1"/>
  <c r="I10" i="1"/>
  <c r="P10" i="1" s="1"/>
  <c r="Q10" i="1" s="1"/>
  <c r="R9" i="1"/>
  <c r="O9" i="1"/>
  <c r="N9" i="1"/>
  <c r="M9" i="1"/>
  <c r="I9" i="1"/>
  <c r="P9" i="1" s="1"/>
  <c r="Q9" i="1" s="1"/>
  <c r="I8" i="1"/>
  <c r="R7" i="1"/>
  <c r="O7" i="1"/>
  <c r="N7" i="1"/>
  <c r="M7" i="1"/>
  <c r="I7" i="1"/>
  <c r="O40" i="1" l="1"/>
  <c r="R40" i="1" s="1"/>
  <c r="N40" i="1"/>
  <c r="M40" i="1" s="1"/>
  <c r="O53" i="1"/>
  <c r="R53" i="1" s="1"/>
  <c r="N53" i="1"/>
  <c r="M53" i="1" s="1"/>
  <c r="M12" i="1"/>
  <c r="M20" i="1"/>
  <c r="M24" i="1"/>
  <c r="N51" i="1"/>
  <c r="I62" i="1"/>
  <c r="P62" i="1" s="1"/>
  <c r="M67" i="1"/>
  <c r="N28" i="1"/>
  <c r="L48" i="1"/>
  <c r="N49" i="1"/>
  <c r="P14" i="1"/>
  <c r="Q14" i="1" s="1"/>
  <c r="P7" i="1"/>
  <c r="Q7" i="1" s="1"/>
  <c r="Q62" i="1" l="1"/>
  <c r="P53" i="1"/>
  <c r="Q53" i="1" s="1"/>
  <c r="I70" i="1"/>
  <c r="P40" i="1"/>
  <c r="Q40" i="1" s="1"/>
  <c r="M62" i="1"/>
  <c r="N48" i="1"/>
  <c r="O48" i="1"/>
  <c r="R48" i="1" s="1"/>
  <c r="R70" i="1" s="1"/>
  <c r="P28" i="1"/>
  <c r="Q28" i="1" s="1"/>
  <c r="M28" i="1"/>
  <c r="L70" i="1"/>
  <c r="O70" i="1"/>
  <c r="N70" i="1"/>
  <c r="M70" i="1" s="1"/>
  <c r="M48" i="1" l="1"/>
  <c r="P48" i="1"/>
  <c r="Q48" i="1" s="1"/>
  <c r="P70" i="1"/>
  <c r="Q7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5" authorId="0" shapeId="0" xr:uid="{032850A4-E7FA-418E-BA14-2048F3D594CF}">
      <text>
        <r>
          <rPr>
            <b/>
            <sz val="9"/>
            <color indexed="81"/>
            <rFont val="Tahoma"/>
            <family val="2"/>
          </rPr>
          <t>Son los pagos por concepto de contribución social que hacen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 (Ley 100 de 1993, art. 10).</t>
        </r>
      </text>
    </comment>
    <comment ref="B17" authorId="0" shapeId="0" xr:uid="{DAD14170-77B8-434A-B045-69F218729EBB}">
      <text>
        <r>
          <rPr>
            <b/>
            <sz val="9"/>
            <color indexed="81"/>
            <rFont val="Tahoma"/>
            <family val="2"/>
          </rPr>
          <t>Es la contribución por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t>
        </r>
        <r>
          <rPr>
            <sz val="9"/>
            <color indexed="81"/>
            <rFont val="Tahoma"/>
            <family val="2"/>
          </rPr>
          <t xml:space="preserve">
</t>
        </r>
      </text>
    </comment>
  </commentList>
</comments>
</file>

<file path=xl/sharedStrings.xml><?xml version="1.0" encoding="utf-8"?>
<sst xmlns="http://schemas.openxmlformats.org/spreadsheetml/2006/main" count="193" uniqueCount="122">
  <si>
    <t>EJECUCIÓN PRESUPUESTAL DE EGRESOS</t>
  </si>
  <si>
    <t>JULIO DE 2022</t>
  </si>
  <si>
    <t>CODIGO
CCPET</t>
  </si>
  <si>
    <t>OBJETO DEL GASTO</t>
  </si>
  <si>
    <t>REC</t>
  </si>
  <si>
    <t>APROPIACION INICIAL</t>
  </si>
  <si>
    <t>REDUCCION</t>
  </si>
  <si>
    <t>ADICIÓN</t>
  </si>
  <si>
    <t>CREDITOS</t>
  </si>
  <si>
    <t>CONTRA CREDITOS</t>
  </si>
  <si>
    <t>TOTAL APROBACIÓN</t>
  </si>
  <si>
    <t>CODIGO CPC</t>
  </si>
  <si>
    <t>EJECUCIÓN MESES ANTERIORES</t>
  </si>
  <si>
    <t>EJECUCION MES</t>
  </si>
  <si>
    <t>%</t>
  </si>
  <si>
    <t>TOTAL COMPROMISOS</t>
  </si>
  <si>
    <t>OBLIGACIONES</t>
  </si>
  <si>
    <t>SALDO DISPONIBLE</t>
  </si>
  <si>
    <t>PAGOS REALIZADOS</t>
  </si>
  <si>
    <t>CUENTAS POR PAGAR V 2021</t>
  </si>
  <si>
    <t>RESERVAS PRES V 2021</t>
  </si>
  <si>
    <t>2.1</t>
  </si>
  <si>
    <t>Funcionamiento</t>
  </si>
  <si>
    <t>2.1.1.01.01.001.01</t>
  </si>
  <si>
    <t>Sueldo básico</t>
  </si>
  <si>
    <t>1</t>
  </si>
  <si>
    <t>No aplica</t>
  </si>
  <si>
    <t>2.1.1.01.01.001.01-01</t>
  </si>
  <si>
    <t>45-Sueldo básico</t>
  </si>
  <si>
    <t>2.1.1.01.01.001.05</t>
  </si>
  <si>
    <t xml:space="preserve">Auxilio de Transporte </t>
  </si>
  <si>
    <t>2.1.1.01.01.001.07</t>
  </si>
  <si>
    <t xml:space="preserve">Bonificación por Servicios Prestados </t>
  </si>
  <si>
    <t>2.1.1.01.01.001.08.01</t>
  </si>
  <si>
    <t xml:space="preserve">Prima de Navidad </t>
  </si>
  <si>
    <t>2.1.1.01.01.001.08.02</t>
  </si>
  <si>
    <t>Prima de Vacaciones</t>
  </si>
  <si>
    <t>2.1.1.01.01.001.08.02-01</t>
  </si>
  <si>
    <t>45-Prima de vacaciones</t>
  </si>
  <si>
    <t>2.1.1.01.01.002.04</t>
  </si>
  <si>
    <t>Prima semestral</t>
  </si>
  <si>
    <t>2.1.1.01.02.001</t>
  </si>
  <si>
    <t>Aportes a la seguridad social en pensiones</t>
  </si>
  <si>
    <t>2.1.1.01.02.002</t>
  </si>
  <si>
    <t>Aportes a la seguridad social en salud</t>
  </si>
  <si>
    <t>2.1.1.01.02.003</t>
  </si>
  <si>
    <t>Aportes de cesantías</t>
  </si>
  <si>
    <t>2.1.1.01.02.003.01</t>
  </si>
  <si>
    <t>45-Aportes de cesantias</t>
  </si>
  <si>
    <t>2.1.1.01.02.004</t>
  </si>
  <si>
    <t>Aportes a cajas de compensación familiar</t>
  </si>
  <si>
    <t>2.1.1.01.02.005</t>
  </si>
  <si>
    <t>Aportes generales al sistema de riesgos laborale,</t>
  </si>
  <si>
    <t>2.1.1.01.02.006</t>
  </si>
  <si>
    <t>Aportes al ICBF</t>
  </si>
  <si>
    <t>2.1.1.01.02.007</t>
  </si>
  <si>
    <t>Aportes al SENA</t>
  </si>
  <si>
    <t>2.1.1.01.02.008</t>
  </si>
  <si>
    <t>Aportes a la ESAP</t>
  </si>
  <si>
    <t>2.1.1.01.02.009</t>
  </si>
  <si>
    <t>Aportes a escuelas industriales e institutos técnicos</t>
  </si>
  <si>
    <t>2.1.1.01.03.001.02</t>
  </si>
  <si>
    <t>Indemnización por vacaciones</t>
  </si>
  <si>
    <t>45-Indemnización de vacaciones</t>
  </si>
  <si>
    <t>2.1.1.02.01.001.04</t>
  </si>
  <si>
    <t xml:space="preserve">Subsidio de Alimentación </t>
  </si>
  <si>
    <t>2.1.2.02.01.002</t>
  </si>
  <si>
    <t>Productos alimenticios, bebidas y tabaco; textiles, prendas de vestir y productos de cuero</t>
  </si>
  <si>
    <t>Resoluciuón 109 del 29 de julio 2022</t>
  </si>
  <si>
    <t>café tostado, incluso molido, descafeinado (café)</t>
  </si>
  <si>
    <t>Panela</t>
  </si>
  <si>
    <t>Jabones en pasta para lavar</t>
  </si>
  <si>
    <t xml:space="preserve">Escobas, cepillos, y brochas, partes de maquinas, aparatos o vehiculos </t>
  </si>
  <si>
    <t>Servilletas de papel</t>
  </si>
  <si>
    <t>Papel sanitario fraccionado</t>
  </si>
  <si>
    <t>Productos blanqueadores y desmanchadores</t>
  </si>
  <si>
    <t>Detergentes y preparados para lavar</t>
  </si>
  <si>
    <t>Bolsas de plastico sin impresión</t>
  </si>
  <si>
    <t>Aromaticas</t>
  </si>
  <si>
    <t>2.1.2.02.01.003</t>
  </si>
  <si>
    <t>Otros bienes transportables (excepto productos metálicos, maquinaria y equipo)</t>
  </si>
  <si>
    <t>Gas de coque (cilindro de gas)</t>
  </si>
  <si>
    <t>Solventes para insecticidas</t>
  </si>
  <si>
    <t>Bases y pinturas anticorrosivas</t>
  </si>
  <si>
    <t>Tapabocas y otras prendas de ropa medica (tapabocas y Guantes)</t>
  </si>
  <si>
    <t>2.1.2.02.01.004</t>
  </si>
  <si>
    <t>Productos metálicos y paquetes de software</t>
  </si>
  <si>
    <t>Lamparas para la casa y oficina</t>
  </si>
  <si>
    <t>2.1.2.02.02.006</t>
  </si>
  <si>
    <t>Servicios de alojamiento servicios de suministro de comidas y bebidas servicios de transporte y servicios de distribución de electricidad gas y agua</t>
  </si>
  <si>
    <t>2.1.2.02.02.006.16</t>
  </si>
  <si>
    <t>Servicio de transporte por carretera de correspondencia y paquetes</t>
  </si>
  <si>
    <t>2.1.2.02.02.006.00</t>
  </si>
  <si>
    <t>Servicios de energia electrica</t>
  </si>
  <si>
    <t>2.1.2.02.02.006.10</t>
  </si>
  <si>
    <t>Servicio de alcantarillado y tratamiento de aguas residuales</t>
  </si>
  <si>
    <t>2.1.2.02.02.007</t>
  </si>
  <si>
    <t>Servicios financieros y servicios conexos, servicios inmobiliarios y servicios de leasing</t>
  </si>
  <si>
    <t>2.1.2.02.02.008</t>
  </si>
  <si>
    <t xml:space="preserve">Servicios prestados a las empresas y servicios de producción </t>
  </si>
  <si>
    <t>Grabado, diseños e impresos</t>
  </si>
  <si>
    <t>Servicios de contabilidad</t>
  </si>
  <si>
    <t>Mantenimiento y reparacion de otros equipo n.c.p</t>
  </si>
  <si>
    <t>Servicio de operadores (Internet)</t>
  </si>
  <si>
    <t>Servicios de desinfección y exterminación</t>
  </si>
  <si>
    <t>Servicio de telecomunicaciones (movistar)</t>
  </si>
  <si>
    <t>2.1.2.02.02.009</t>
  </si>
  <si>
    <t>Servicios prestados a las empresas y servicios de producción</t>
  </si>
  <si>
    <t>2.1.2.02.02.010</t>
  </si>
  <si>
    <t>Viáticos de los funcionarios en comisión</t>
  </si>
  <si>
    <t>2.1.2.02.02.010.01</t>
  </si>
  <si>
    <t>45-Viáticos de los funcionarios en comisión</t>
  </si>
  <si>
    <t xml:space="preserve">Servicio de transporte Viáticos de los funcionarios en comisión transporte </t>
  </si>
  <si>
    <t>2.1.3.07.02.031</t>
  </si>
  <si>
    <t>Programa de salud ocupacional</t>
  </si>
  <si>
    <t>2.1.3.13.01.001</t>
  </si>
  <si>
    <t>45-Sentencias</t>
  </si>
  <si>
    <t>45</t>
  </si>
  <si>
    <t>CARLOS ALEJANDRO MONTOYA SANCHEZ</t>
  </si>
  <si>
    <t>SANDRA YULIETH MENDOZA MARIN</t>
  </si>
  <si>
    <t>Contralor Departamental del Guaviare</t>
  </si>
  <si>
    <t>Directora Administrativa y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</si>
</sst>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00"/>
  </numFmts>
  <fonts count="19"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b/>
      <sz val="10"/>
      <color indexed="8"/>
      <name val="Arial Narrow"/>
      <family val="2"/>
    </font>
    <font>
      <b/>
      <sz val="10"/>
      <name val="Arial Narrow"/>
      <family val="2"/>
    </font>
    <font>
      <sz val="10"/>
      <color theme="1"/>
      <name val="Arial Narrow"/>
      <family val="2"/>
    </font>
    <font>
      <b/>
      <sz val="11"/>
      <color theme="0"/>
      <name val="Arial Narrow"/>
      <family val="2"/>
    </font>
    <font>
      <sz val="12"/>
      <color theme="1"/>
      <name val="Calibri"/>
      <family val="2"/>
      <scheme val="minor"/>
    </font>
    <font>
      <b/>
      <sz val="9"/>
      <color theme="0"/>
      <name val="Arial Narrow"/>
      <family val="2"/>
    </font>
    <font>
      <b/>
      <sz val="9"/>
      <name val="Arial Narrow"/>
      <family val="2"/>
    </font>
    <font>
      <sz val="11"/>
      <name val="Arial Narrow"/>
      <family val="2"/>
    </font>
    <font>
      <b/>
      <sz val="11"/>
      <name val="Arial Narrow"/>
      <family val="2"/>
    </font>
    <font>
      <sz val="10"/>
      <name val="Arial"/>
      <family val="2"/>
      <charset val="1"/>
    </font>
    <font>
      <sz val="10"/>
      <name val="Arial Narrow"/>
      <family val="2"/>
    </font>
    <font>
      <b/>
      <sz val="11"/>
      <color rgb="FFFF0000"/>
      <name val="Arial Narrow"/>
      <family val="2"/>
    </font>
    <font>
      <sz val="10"/>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indexed="22"/>
        <bgColor indexed="64"/>
      </patternFill>
    </fill>
    <fill>
      <patternFill patternType="solid">
        <fgColor theme="3"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13" fillId="0" borderId="0"/>
    <xf numFmtId="41" fontId="1" fillId="0" borderId="0" applyFont="0" applyFill="0" applyBorder="0" applyAlignment="0" applyProtection="0"/>
    <xf numFmtId="1" fontId="14" fillId="4" borderId="0" applyFill="0">
      <alignment horizontal="center" vertical="center"/>
    </xf>
    <xf numFmtId="0" fontId="1" fillId="0" borderId="0"/>
  </cellStyleXfs>
  <cellXfs count="252">
    <xf numFmtId="0" fontId="0" fillId="0" borderId="0" xfId="0"/>
    <xf numFmtId="0" fontId="2" fillId="0" borderId="0" xfId="0" applyFont="1" applyAlignment="1">
      <alignment horizontal="center"/>
    </xf>
    <xf numFmtId="0" fontId="3" fillId="0" borderId="0" xfId="0" applyFont="1"/>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6" fillId="0" borderId="0" xfId="0" applyFont="1"/>
    <xf numFmtId="0" fontId="7" fillId="3" borderId="1" xfId="0" applyFont="1" applyFill="1" applyBorder="1"/>
    <xf numFmtId="165" fontId="7" fillId="3" borderId="1" xfId="3" applyNumberFormat="1" applyFont="1" applyFill="1" applyBorder="1" applyAlignment="1">
      <alignment horizontal="left" vertical="center"/>
    </xf>
    <xf numFmtId="49"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right"/>
    </xf>
    <xf numFmtId="164" fontId="9" fillId="3" borderId="1" xfId="0" applyNumberFormat="1" applyFont="1" applyFill="1" applyBorder="1" applyAlignment="1">
      <alignment horizontal="right"/>
    </xf>
    <xf numFmtId="164" fontId="10" fillId="3" borderId="1" xfId="0" applyNumberFormat="1" applyFont="1" applyFill="1" applyBorder="1" applyAlignment="1">
      <alignment horizontal="right"/>
    </xf>
    <xf numFmtId="164" fontId="9" fillId="3" borderId="2" xfId="0" applyNumberFormat="1" applyFont="1" applyFill="1" applyBorder="1" applyAlignment="1">
      <alignment horizontal="right"/>
    </xf>
    <xf numFmtId="0" fontId="11" fillId="0" borderId="3" xfId="0" applyFont="1" applyBorder="1" applyAlignment="1">
      <alignment vertical="center"/>
    </xf>
    <xf numFmtId="49" fontId="11" fillId="0" borderId="4" xfId="0" applyNumberFormat="1" applyFont="1" applyBorder="1" applyAlignment="1">
      <alignment vertical="center" wrapText="1"/>
    </xf>
    <xf numFmtId="49" fontId="12" fillId="0" borderId="4" xfId="1" applyNumberFormat="1" applyFont="1" applyBorder="1" applyAlignment="1">
      <alignment horizontal="center" vertical="center"/>
    </xf>
    <xf numFmtId="43" fontId="11" fillId="0" borderId="4" xfId="0" applyNumberFormat="1" applyFont="1" applyBorder="1" applyAlignment="1">
      <alignment horizontal="center" vertical="center"/>
    </xf>
    <xf numFmtId="0" fontId="3" fillId="0" borderId="4" xfId="0" applyFont="1" applyBorder="1"/>
    <xf numFmtId="164" fontId="3" fillId="0" borderId="4" xfId="1" applyNumberFormat="1" applyFont="1" applyBorder="1"/>
    <xf numFmtId="43" fontId="3" fillId="0" borderId="5" xfId="0" applyNumberFormat="1" applyFont="1" applyBorder="1"/>
    <xf numFmtId="43" fontId="3" fillId="0" borderId="4" xfId="1" applyFont="1" applyBorder="1"/>
    <xf numFmtId="43" fontId="11" fillId="0" borderId="4" xfId="1" applyFont="1" applyBorder="1"/>
    <xf numFmtId="9" fontId="3" fillId="0" borderId="4" xfId="2" applyFont="1" applyBorder="1"/>
    <xf numFmtId="43" fontId="11" fillId="0" borderId="4" xfId="0" applyNumberFormat="1" applyFont="1" applyBorder="1"/>
    <xf numFmtId="43" fontId="3" fillId="0" borderId="4" xfId="0" applyNumberFormat="1" applyFont="1" applyBorder="1"/>
    <xf numFmtId="10" fontId="3" fillId="0" borderId="6" xfId="0" applyNumberFormat="1" applyFont="1" applyBorder="1"/>
    <xf numFmtId="43" fontId="3" fillId="0" borderId="7" xfId="0" applyNumberFormat="1" applyFont="1" applyBorder="1"/>
    <xf numFmtId="0" fontId="3" fillId="0" borderId="8" xfId="0" applyFont="1" applyBorder="1"/>
    <xf numFmtId="0" fontId="3" fillId="0" borderId="2" xfId="0" applyFont="1" applyBorder="1"/>
    <xf numFmtId="43" fontId="3" fillId="0" borderId="0" xfId="1" applyFont="1"/>
    <xf numFmtId="0" fontId="11" fillId="0" borderId="9" xfId="0" applyFont="1" applyBorder="1" applyAlignment="1">
      <alignment vertical="center"/>
    </xf>
    <xf numFmtId="49" fontId="11" fillId="0" borderId="10" xfId="0" applyNumberFormat="1" applyFont="1" applyBorder="1" applyAlignment="1">
      <alignment vertical="center" wrapText="1"/>
    </xf>
    <xf numFmtId="49" fontId="12" fillId="0" borderId="10" xfId="1" applyNumberFormat="1" applyFont="1" applyBorder="1" applyAlignment="1">
      <alignment horizontal="center" vertical="center"/>
    </xf>
    <xf numFmtId="43" fontId="11" fillId="0" borderId="10" xfId="0" applyNumberFormat="1" applyFont="1" applyBorder="1" applyAlignment="1">
      <alignment horizontal="center" vertical="center"/>
    </xf>
    <xf numFmtId="0" fontId="3" fillId="0" borderId="10" xfId="0" applyFont="1" applyBorder="1"/>
    <xf numFmtId="164" fontId="3" fillId="0" borderId="10" xfId="1" applyNumberFormat="1" applyFont="1" applyBorder="1"/>
    <xf numFmtId="43" fontId="3" fillId="0" borderId="2" xfId="0" applyNumberFormat="1" applyFont="1" applyBorder="1"/>
    <xf numFmtId="43" fontId="3" fillId="0" borderId="2" xfId="1" applyFont="1" applyBorder="1"/>
    <xf numFmtId="43" fontId="11" fillId="0" borderId="10" xfId="1" applyFont="1" applyBorder="1"/>
    <xf numFmtId="9" fontId="3" fillId="0" borderId="10" xfId="2" applyFont="1" applyBorder="1"/>
    <xf numFmtId="43" fontId="11" fillId="0" borderId="10" xfId="0" applyNumberFormat="1" applyFont="1" applyBorder="1"/>
    <xf numFmtId="43" fontId="3" fillId="0" borderId="10" xfId="0" applyNumberFormat="1" applyFont="1" applyBorder="1"/>
    <xf numFmtId="10" fontId="3" fillId="0" borderId="11" xfId="0" applyNumberFormat="1" applyFont="1" applyBorder="1"/>
    <xf numFmtId="43" fontId="3" fillId="0" borderId="12" xfId="0" applyNumberFormat="1" applyFont="1" applyBorder="1"/>
    <xf numFmtId="49" fontId="11" fillId="0" borderId="2" xfId="0" applyNumberFormat="1" applyFont="1" applyBorder="1" applyAlignment="1">
      <alignment vertical="center" wrapText="1"/>
    </xf>
    <xf numFmtId="49" fontId="12" fillId="0" borderId="2" xfId="1" applyNumberFormat="1" applyFont="1" applyBorder="1" applyAlignment="1">
      <alignment horizontal="center" vertical="center"/>
    </xf>
    <xf numFmtId="43" fontId="11" fillId="0" borderId="2" xfId="0" applyNumberFormat="1" applyFont="1" applyBorder="1" applyAlignment="1">
      <alignment horizontal="center" vertical="center"/>
    </xf>
    <xf numFmtId="164" fontId="3" fillId="0" borderId="2" xfId="1" applyNumberFormat="1" applyFont="1" applyBorder="1"/>
    <xf numFmtId="43" fontId="11" fillId="0" borderId="2" xfId="1" applyFont="1" applyBorder="1"/>
    <xf numFmtId="9" fontId="3" fillId="0" borderId="2" xfId="2" applyFont="1" applyBorder="1"/>
    <xf numFmtId="43" fontId="11" fillId="0" borderId="2" xfId="0" applyNumberFormat="1" applyFont="1" applyBorder="1"/>
    <xf numFmtId="10" fontId="3" fillId="0" borderId="13" xfId="0" applyNumberFormat="1" applyFont="1" applyBorder="1"/>
    <xf numFmtId="0" fontId="11" fillId="0" borderId="2" xfId="0" applyFont="1" applyBorder="1" applyAlignment="1">
      <alignment horizontal="left" vertical="center" wrapText="1"/>
    </xf>
    <xf numFmtId="49" fontId="11" fillId="0" borderId="2" xfId="0" applyNumberFormat="1" applyFont="1" applyBorder="1" applyAlignment="1">
      <alignment horizontal="left" vertical="center" wrapText="1"/>
    </xf>
    <xf numFmtId="0" fontId="12" fillId="0" borderId="2" xfId="0" applyFont="1" applyBorder="1" applyAlignment="1">
      <alignment horizontal="center" vertical="center"/>
    </xf>
    <xf numFmtId="49" fontId="12" fillId="0" borderId="2" xfId="0" applyNumberFormat="1" applyFont="1" applyBorder="1" applyAlignment="1">
      <alignment horizontal="center" vertical="center"/>
    </xf>
    <xf numFmtId="0" fontId="11" fillId="0" borderId="9" xfId="0" applyFont="1" applyBorder="1"/>
    <xf numFmtId="0" fontId="12" fillId="0" borderId="2" xfId="4" applyFont="1" applyBorder="1" applyAlignment="1">
      <alignment horizontal="center" vertical="center"/>
    </xf>
    <xf numFmtId="43" fontId="11" fillId="0" borderId="2" xfId="5" applyNumberFormat="1" applyFont="1" applyBorder="1" applyAlignment="1">
      <alignment horizontal="center" vertical="center"/>
    </xf>
    <xf numFmtId="0" fontId="11" fillId="0" borderId="14" xfId="0" applyFont="1" applyBorder="1" applyAlignment="1">
      <alignment vertical="center"/>
    </xf>
    <xf numFmtId="0" fontId="11" fillId="0" borderId="1" xfId="0" applyFont="1" applyBorder="1" applyAlignment="1">
      <alignment horizontal="left" vertical="center" wrapText="1"/>
    </xf>
    <xf numFmtId="49" fontId="12" fillId="0" borderId="1" xfId="1" applyNumberFormat="1" applyFont="1" applyBorder="1" applyAlignment="1">
      <alignment horizontal="center" vertical="center"/>
    </xf>
    <xf numFmtId="43" fontId="11" fillId="0" borderId="1" xfId="1" applyFont="1" applyBorder="1" applyAlignment="1">
      <alignment horizontal="center" vertical="center"/>
    </xf>
    <xf numFmtId="0" fontId="3" fillId="0" borderId="1" xfId="0" applyFont="1" applyBorder="1"/>
    <xf numFmtId="164" fontId="3" fillId="0" borderId="1" xfId="1" applyNumberFormat="1" applyFont="1" applyBorder="1"/>
    <xf numFmtId="43" fontId="3" fillId="0" borderId="1" xfId="0" applyNumberFormat="1" applyFont="1" applyBorder="1"/>
    <xf numFmtId="0" fontId="3" fillId="0" borderId="1" xfId="0" applyFont="1" applyBorder="1" applyAlignment="1">
      <alignment horizontal="left"/>
    </xf>
    <xf numFmtId="43" fontId="3" fillId="0" borderId="1" xfId="1" applyFont="1" applyBorder="1"/>
    <xf numFmtId="43" fontId="11" fillId="0" borderId="1" xfId="1" applyFont="1" applyBorder="1"/>
    <xf numFmtId="9" fontId="3" fillId="0" borderId="1" xfId="2" applyFont="1" applyBorder="1"/>
    <xf numFmtId="43" fontId="11" fillId="0" borderId="1" xfId="0" applyNumberFormat="1" applyFont="1" applyBorder="1"/>
    <xf numFmtId="10" fontId="3" fillId="0" borderId="15" xfId="0" applyNumberFormat="1" applyFont="1" applyBorder="1"/>
    <xf numFmtId="43" fontId="3" fillId="0" borderId="16" xfId="0" applyNumberFormat="1" applyFont="1" applyBorder="1"/>
    <xf numFmtId="49" fontId="12" fillId="0" borderId="17" xfId="0" applyNumberFormat="1" applyFont="1" applyBorder="1" applyAlignment="1">
      <alignment horizontal="left" vertical="center"/>
    </xf>
    <xf numFmtId="49" fontId="12" fillId="0" borderId="18" xfId="0" applyNumberFormat="1" applyFont="1" applyBorder="1" applyAlignment="1">
      <alignment vertical="center" wrapText="1"/>
    </xf>
    <xf numFmtId="49" fontId="12" fillId="0" borderId="18" xfId="0" applyNumberFormat="1" applyFont="1" applyBorder="1" applyAlignment="1">
      <alignment horizontal="center" vertical="center"/>
    </xf>
    <xf numFmtId="43" fontId="12" fillId="0" borderId="18" xfId="1" applyFont="1" applyBorder="1" applyAlignment="1">
      <alignment horizontal="center" vertical="center"/>
    </xf>
    <xf numFmtId="0" fontId="12" fillId="0" borderId="18" xfId="0" applyFont="1" applyBorder="1"/>
    <xf numFmtId="164" fontId="12" fillId="0" borderId="18" xfId="1" applyNumberFormat="1" applyFont="1" applyBorder="1"/>
    <xf numFmtId="43" fontId="12" fillId="0" borderId="18" xfId="0" applyNumberFormat="1" applyFont="1" applyBorder="1"/>
    <xf numFmtId="0" fontId="12" fillId="0" borderId="18" xfId="0" applyFont="1" applyBorder="1" applyAlignment="1">
      <alignment horizontal="left"/>
    </xf>
    <xf numFmtId="43" fontId="12" fillId="0" borderId="18" xfId="1" applyFont="1" applyBorder="1"/>
    <xf numFmtId="9" fontId="12" fillId="0" borderId="18" xfId="2" applyFont="1" applyBorder="1"/>
    <xf numFmtId="10" fontId="12" fillId="0" borderId="19" xfId="0" applyNumberFormat="1" applyFont="1" applyBorder="1"/>
    <xf numFmtId="43" fontId="12" fillId="0" borderId="20" xfId="0" applyNumberFormat="1" applyFont="1" applyBorder="1"/>
    <xf numFmtId="0" fontId="12" fillId="0" borderId="8" xfId="0" applyFont="1" applyBorder="1"/>
    <xf numFmtId="0" fontId="12" fillId="0" borderId="2" xfId="0" applyFont="1" applyBorder="1"/>
    <xf numFmtId="0" fontId="12" fillId="0" borderId="0" xfId="0" applyFont="1"/>
    <xf numFmtId="49" fontId="11" fillId="0" borderId="21" xfId="0" applyNumberFormat="1" applyFont="1" applyBorder="1" applyAlignment="1">
      <alignment horizontal="left" vertical="center"/>
    </xf>
    <xf numFmtId="49" fontId="11" fillId="0" borderId="22" xfId="0" applyNumberFormat="1" applyFont="1" applyBorder="1" applyAlignment="1">
      <alignment vertical="center" wrapText="1"/>
    </xf>
    <xf numFmtId="49" fontId="11" fillId="0" borderId="22" xfId="0" applyNumberFormat="1" applyFont="1" applyBorder="1" applyAlignment="1">
      <alignment horizontal="center" vertical="center"/>
    </xf>
    <xf numFmtId="43" fontId="11" fillId="0" borderId="22" xfId="1" applyFont="1" applyBorder="1" applyAlignment="1">
      <alignment horizontal="center" vertical="center"/>
    </xf>
    <xf numFmtId="0" fontId="11" fillId="0" borderId="22" xfId="0" applyFont="1" applyBorder="1"/>
    <xf numFmtId="164" fontId="11" fillId="0" borderId="22" xfId="1" applyNumberFormat="1" applyFont="1" applyBorder="1"/>
    <xf numFmtId="43" fontId="11" fillId="0" borderId="22" xfId="1" applyFont="1" applyBorder="1"/>
    <xf numFmtId="43" fontId="11" fillId="0" borderId="22" xfId="0" applyNumberFormat="1" applyFont="1" applyBorder="1"/>
    <xf numFmtId="0" fontId="11" fillId="0" borderId="22" xfId="0" applyFont="1" applyBorder="1" applyAlignment="1">
      <alignment horizontal="left"/>
    </xf>
    <xf numFmtId="9" fontId="11" fillId="0" borderId="22" xfId="2" applyFont="1" applyBorder="1"/>
    <xf numFmtId="10" fontId="11" fillId="0" borderId="23" xfId="0" applyNumberFormat="1" applyFont="1" applyBorder="1"/>
    <xf numFmtId="43" fontId="11" fillId="0" borderId="24" xfId="0" applyNumberFormat="1" applyFont="1" applyBorder="1"/>
    <xf numFmtId="0" fontId="11" fillId="0" borderId="8" xfId="0" applyFont="1" applyBorder="1"/>
    <xf numFmtId="0" fontId="11" fillId="0" borderId="2" xfId="0" applyFont="1" applyBorder="1"/>
    <xf numFmtId="0" fontId="11" fillId="0" borderId="0" xfId="0" applyFont="1"/>
    <xf numFmtId="49" fontId="11" fillId="0" borderId="9" xfId="0" applyNumberFormat="1" applyFont="1" applyBorder="1" applyAlignment="1">
      <alignment horizontal="left" vertical="center"/>
    </xf>
    <xf numFmtId="1" fontId="11" fillId="0" borderId="2" xfId="6" applyFont="1" applyFill="1" applyBorder="1" applyAlignment="1">
      <alignment horizontal="justify" vertical="justify" wrapText="1"/>
    </xf>
    <xf numFmtId="49" fontId="11" fillId="0" borderId="2" xfId="0" applyNumberFormat="1" applyFont="1" applyBorder="1" applyAlignment="1">
      <alignment horizontal="center" vertical="center"/>
    </xf>
    <xf numFmtId="43" fontId="11" fillId="0" borderId="2" xfId="1" applyFont="1" applyBorder="1" applyAlignment="1">
      <alignment horizontal="center" vertical="center"/>
    </xf>
    <xf numFmtId="164" fontId="11" fillId="0" borderId="2" xfId="1" applyNumberFormat="1" applyFont="1" applyBorder="1"/>
    <xf numFmtId="0" fontId="11" fillId="0" borderId="2" xfId="0" applyFont="1" applyBorder="1" applyAlignment="1">
      <alignment horizontal="left"/>
    </xf>
    <xf numFmtId="9" fontId="11" fillId="0" borderId="2" xfId="2" applyFont="1" applyBorder="1"/>
    <xf numFmtId="10" fontId="11" fillId="0" borderId="13" xfId="0" applyNumberFormat="1" applyFont="1" applyBorder="1"/>
    <xf numFmtId="43" fontId="11" fillId="0" borderId="12" xfId="0" applyNumberFormat="1" applyFont="1" applyBorder="1"/>
    <xf numFmtId="0" fontId="12" fillId="0" borderId="17" xfId="0" applyFont="1" applyBorder="1" applyAlignment="1">
      <alignment horizontal="left" vertical="center"/>
    </xf>
    <xf numFmtId="1" fontId="12" fillId="0" borderId="18" xfId="6" applyFont="1" applyFill="1" applyBorder="1" applyAlignment="1">
      <alignment horizontal="justify" vertical="justify" wrapText="1"/>
    </xf>
    <xf numFmtId="43" fontId="12" fillId="0" borderId="18" xfId="0" applyNumberFormat="1" applyFont="1" applyBorder="1" applyAlignment="1">
      <alignment horizontal="center" vertical="center"/>
    </xf>
    <xf numFmtId="0" fontId="11" fillId="0" borderId="21" xfId="0" applyFont="1" applyBorder="1" applyAlignment="1">
      <alignment horizontal="left" vertical="center"/>
    </xf>
    <xf numFmtId="1" fontId="11" fillId="0" borderId="22" xfId="6" applyFont="1" applyFill="1" applyBorder="1" applyAlignment="1">
      <alignment horizontal="justify" vertical="justify" wrapText="1"/>
    </xf>
    <xf numFmtId="43" fontId="11" fillId="0" borderId="22" xfId="0" applyNumberFormat="1" applyFont="1" applyBorder="1" applyAlignment="1">
      <alignment horizontal="center" vertical="center"/>
    </xf>
    <xf numFmtId="0" fontId="11" fillId="0" borderId="9" xfId="0" applyFont="1" applyBorder="1" applyAlignment="1">
      <alignment horizontal="left" vertical="center"/>
    </xf>
    <xf numFmtId="10" fontId="11" fillId="0" borderId="2" xfId="0" applyNumberFormat="1" applyFont="1" applyBorder="1"/>
    <xf numFmtId="10" fontId="11" fillId="0" borderId="25" xfId="0" applyNumberFormat="1" applyFont="1" applyBorder="1"/>
    <xf numFmtId="43" fontId="11" fillId="0" borderId="26" xfId="0" applyNumberFormat="1" applyFont="1" applyBorder="1"/>
    <xf numFmtId="0" fontId="11" fillId="0" borderId="14" xfId="0" applyFont="1" applyBorder="1" applyAlignment="1">
      <alignment horizontal="left" vertical="center"/>
    </xf>
    <xf numFmtId="1" fontId="11" fillId="0" borderId="1" xfId="6" applyFont="1" applyFill="1" applyBorder="1" applyAlignment="1">
      <alignment horizontal="justify" vertical="justify" wrapText="1"/>
    </xf>
    <xf numFmtId="49" fontId="11" fillId="0" borderId="1" xfId="0" applyNumberFormat="1" applyFont="1" applyBorder="1" applyAlignment="1">
      <alignment horizontal="center" vertical="center"/>
    </xf>
    <xf numFmtId="43" fontId="11" fillId="0" borderId="1" xfId="0" applyNumberFormat="1" applyFont="1" applyBorder="1" applyAlignment="1">
      <alignment horizontal="center" vertical="center"/>
    </xf>
    <xf numFmtId="0" fontId="11" fillId="0" borderId="1" xfId="0" applyFont="1" applyBorder="1"/>
    <xf numFmtId="164" fontId="11" fillId="0" borderId="1" xfId="1" applyNumberFormat="1" applyFont="1" applyBorder="1"/>
    <xf numFmtId="0" fontId="11" fillId="0" borderId="1" xfId="0" applyFont="1" applyBorder="1" applyAlignment="1">
      <alignment horizontal="left"/>
    </xf>
    <xf numFmtId="9" fontId="11" fillId="0" borderId="1" xfId="2" applyFont="1" applyBorder="1"/>
    <xf numFmtId="10" fontId="11" fillId="0" borderId="15" xfId="0" applyNumberFormat="1" applyFont="1" applyBorder="1"/>
    <xf numFmtId="43" fontId="11" fillId="0" borderId="16" xfId="0" applyNumberFormat="1" applyFont="1" applyBorder="1"/>
    <xf numFmtId="0" fontId="12" fillId="0" borderId="17" xfId="0" applyFont="1" applyBorder="1"/>
    <xf numFmtId="1" fontId="12" fillId="0" borderId="18" xfId="6" applyFont="1" applyFill="1" applyBorder="1" applyAlignment="1">
      <alignment horizontal="left" vertical="center" wrapText="1"/>
    </xf>
    <xf numFmtId="0" fontId="11" fillId="0" borderId="27" xfId="0" applyFont="1" applyBorder="1"/>
    <xf numFmtId="1" fontId="11" fillId="0" borderId="10" xfId="6" applyFont="1" applyFill="1" applyBorder="1" applyAlignment="1">
      <alignment horizontal="justify" vertical="justify" wrapText="1"/>
    </xf>
    <xf numFmtId="49" fontId="12" fillId="0" borderId="10" xfId="0" applyNumberFormat="1" applyFont="1" applyBorder="1" applyAlignment="1">
      <alignment horizontal="center" vertical="center"/>
    </xf>
    <xf numFmtId="43" fontId="12" fillId="0" borderId="10" xfId="0" applyNumberFormat="1" applyFont="1" applyBorder="1" applyAlignment="1">
      <alignment horizontal="center" vertical="center"/>
    </xf>
    <xf numFmtId="0" fontId="12" fillId="0" borderId="10" xfId="0" applyFont="1" applyBorder="1"/>
    <xf numFmtId="164" fontId="12" fillId="0" borderId="10" xfId="1" applyNumberFormat="1" applyFont="1" applyBorder="1"/>
    <xf numFmtId="43" fontId="12" fillId="0" borderId="10" xfId="0" applyNumberFormat="1" applyFont="1" applyBorder="1"/>
    <xf numFmtId="0" fontId="11" fillId="0" borderId="10" xfId="0" applyFont="1" applyBorder="1" applyAlignment="1">
      <alignment horizontal="left"/>
    </xf>
    <xf numFmtId="43" fontId="12" fillId="0" borderId="10" xfId="1" applyFont="1" applyBorder="1"/>
    <xf numFmtId="9" fontId="12" fillId="0" borderId="10" xfId="2" applyFont="1" applyBorder="1"/>
    <xf numFmtId="10" fontId="12" fillId="0" borderId="11" xfId="0" applyNumberFormat="1" applyFont="1" applyBorder="1"/>
    <xf numFmtId="43" fontId="12" fillId="0" borderId="28" xfId="0" applyNumberFormat="1" applyFont="1" applyBorder="1"/>
    <xf numFmtId="0" fontId="12" fillId="0" borderId="29" xfId="0" applyFont="1" applyBorder="1" applyAlignment="1">
      <alignment vertical="center"/>
    </xf>
    <xf numFmtId="0" fontId="12" fillId="0" borderId="17" xfId="7" applyFont="1" applyBorder="1" applyAlignment="1">
      <alignment horizontal="left" vertical="center" wrapText="1"/>
    </xf>
    <xf numFmtId="49" fontId="12" fillId="0" borderId="18" xfId="1" applyNumberFormat="1" applyFont="1" applyBorder="1" applyAlignment="1">
      <alignment horizontal="center" vertical="center"/>
    </xf>
    <xf numFmtId="43" fontId="12" fillId="0" borderId="18" xfId="0" applyNumberFormat="1" applyFont="1" applyBorder="1" applyAlignment="1">
      <alignment vertical="center"/>
    </xf>
    <xf numFmtId="0" fontId="12" fillId="0" borderId="18" xfId="0" applyFont="1" applyBorder="1" applyAlignment="1">
      <alignment horizontal="left" vertical="center"/>
    </xf>
    <xf numFmtId="43" fontId="12" fillId="0" borderId="18" xfId="1" applyFont="1" applyBorder="1" applyAlignment="1">
      <alignment vertical="center"/>
    </xf>
    <xf numFmtId="9" fontId="12" fillId="0" borderId="18" xfId="2" applyFont="1" applyBorder="1" applyAlignment="1">
      <alignment vertical="center"/>
    </xf>
    <xf numFmtId="10" fontId="12" fillId="0" borderId="19" xfId="0" applyNumberFormat="1" applyFont="1" applyBorder="1" applyAlignment="1">
      <alignment vertical="center"/>
    </xf>
    <xf numFmtId="43" fontId="12" fillId="0" borderId="20" xfId="0" applyNumberFormat="1" applyFont="1" applyBorder="1" applyAlignment="1">
      <alignment vertical="center"/>
    </xf>
    <xf numFmtId="0" fontId="11" fillId="0" borderId="10" xfId="7" applyFont="1" applyBorder="1" applyAlignment="1">
      <alignment horizontal="left" vertical="center" wrapText="1"/>
    </xf>
    <xf numFmtId="43" fontId="11" fillId="0" borderId="10" xfId="1" applyFont="1" applyBorder="1" applyAlignment="1">
      <alignment horizontal="center" vertical="center"/>
    </xf>
    <xf numFmtId="0" fontId="11" fillId="0" borderId="10" xfId="0" applyFont="1" applyBorder="1"/>
    <xf numFmtId="164" fontId="11" fillId="0" borderId="10" xfId="1" applyNumberFormat="1" applyFont="1" applyBorder="1"/>
    <xf numFmtId="9" fontId="11" fillId="0" borderId="10" xfId="2" applyFont="1" applyBorder="1"/>
    <xf numFmtId="10" fontId="11" fillId="0" borderId="11" xfId="0" applyNumberFormat="1" applyFont="1" applyBorder="1"/>
    <xf numFmtId="43" fontId="11" fillId="0" borderId="28" xfId="0" applyNumberFormat="1" applyFont="1" applyBorder="1"/>
    <xf numFmtId="0" fontId="11" fillId="0" borderId="2" xfId="7" applyFont="1" applyBorder="1" applyAlignment="1">
      <alignment horizontal="left" vertical="center" wrapText="1"/>
    </xf>
    <xf numFmtId="49" fontId="12" fillId="0" borderId="22" xfId="1" applyNumberFormat="1" applyFont="1" applyBorder="1" applyAlignment="1">
      <alignment horizontal="center" vertical="center"/>
    </xf>
    <xf numFmtId="0" fontId="11" fillId="0" borderId="1" xfId="7" applyFont="1" applyBorder="1" applyAlignment="1">
      <alignment horizontal="left" vertical="center" wrapText="1"/>
    </xf>
    <xf numFmtId="0" fontId="12" fillId="0" borderId="30" xfId="0" applyFont="1" applyBorder="1"/>
    <xf numFmtId="1" fontId="12" fillId="0" borderId="31" xfId="6" applyFont="1" applyFill="1" applyBorder="1" applyAlignment="1">
      <alignment horizontal="left" vertical="center" wrapText="1"/>
    </xf>
    <xf numFmtId="0" fontId="12" fillId="0" borderId="32" xfId="4" applyFont="1" applyBorder="1" applyAlignment="1">
      <alignment horizontal="center" vertical="center"/>
    </xf>
    <xf numFmtId="43" fontId="12" fillId="0" borderId="18" xfId="5" applyNumberFormat="1" applyFont="1" applyBorder="1" applyAlignment="1">
      <alignment horizontal="center" vertical="center"/>
    </xf>
    <xf numFmtId="0" fontId="12" fillId="0" borderId="18" xfId="0" applyFont="1" applyBorder="1" applyAlignment="1">
      <alignment vertical="center"/>
    </xf>
    <xf numFmtId="164" fontId="12" fillId="0" borderId="18" xfId="1" applyNumberFormat="1" applyFont="1" applyBorder="1" applyAlignment="1">
      <alignment vertical="center"/>
    </xf>
    <xf numFmtId="0" fontId="12" fillId="0" borderId="30" xfId="0" applyFont="1" applyBorder="1" applyAlignment="1">
      <alignment vertical="center"/>
    </xf>
    <xf numFmtId="1" fontId="12" fillId="0" borderId="31" xfId="6" applyFont="1" applyFill="1" applyBorder="1" applyAlignment="1">
      <alignment horizontal="justify" vertical="justify" wrapText="1"/>
    </xf>
    <xf numFmtId="49" fontId="12" fillId="0" borderId="17" xfId="0" applyNumberFormat="1" applyFont="1" applyBorder="1" applyAlignment="1">
      <alignment horizontal="center" vertical="center"/>
    </xf>
    <xf numFmtId="43" fontId="12" fillId="0" borderId="19" xfId="1" applyFont="1" applyBorder="1" applyAlignment="1">
      <alignment vertical="center"/>
    </xf>
    <xf numFmtId="43" fontId="12" fillId="0" borderId="17" xfId="1" applyFont="1" applyBorder="1" applyAlignment="1">
      <alignment vertical="center"/>
    </xf>
    <xf numFmtId="43" fontId="12" fillId="0" borderId="31" xfId="0" applyNumberFormat="1" applyFont="1" applyBorder="1" applyAlignment="1">
      <alignment vertical="center"/>
    </xf>
    <xf numFmtId="0" fontId="11" fillId="0" borderId="10" xfId="0" applyFont="1" applyBorder="1" applyAlignment="1">
      <alignment vertical="center"/>
    </xf>
    <xf numFmtId="43" fontId="12" fillId="0" borderId="10" xfId="1" applyFont="1" applyBorder="1" applyAlignment="1">
      <alignment horizontal="center" vertical="center"/>
    </xf>
    <xf numFmtId="0" fontId="12" fillId="0" borderId="10" xfId="0" applyFont="1" applyBorder="1" applyAlignment="1">
      <alignment vertical="center"/>
    </xf>
    <xf numFmtId="164" fontId="12" fillId="0" borderId="10" xfId="1" applyNumberFormat="1" applyFont="1" applyBorder="1" applyAlignment="1">
      <alignment vertical="center"/>
    </xf>
    <xf numFmtId="43" fontId="11" fillId="0" borderId="10" xfId="1" applyFont="1" applyBorder="1" applyAlignment="1">
      <alignment vertical="center"/>
    </xf>
    <xf numFmtId="43" fontId="12" fillId="0" borderId="10" xfId="0" applyNumberFormat="1" applyFont="1" applyBorder="1" applyAlignment="1">
      <alignment vertical="center"/>
    </xf>
    <xf numFmtId="43" fontId="12" fillId="0" borderId="10" xfId="1" applyFont="1" applyBorder="1" applyAlignment="1">
      <alignment vertical="center"/>
    </xf>
    <xf numFmtId="9" fontId="12" fillId="0" borderId="10" xfId="2" applyFont="1" applyBorder="1" applyAlignment="1">
      <alignment vertical="center"/>
    </xf>
    <xf numFmtId="10" fontId="12" fillId="0" borderId="33" xfId="0" applyNumberFormat="1" applyFont="1" applyBorder="1" applyAlignment="1">
      <alignment vertical="center"/>
    </xf>
    <xf numFmtId="43" fontId="12" fillId="0" borderId="34" xfId="0" applyNumberFormat="1" applyFont="1" applyBorder="1" applyAlignment="1">
      <alignment vertical="center"/>
    </xf>
    <xf numFmtId="0" fontId="11" fillId="0" borderId="2" xfId="0" applyFont="1" applyBorder="1" applyAlignment="1">
      <alignment vertical="center"/>
    </xf>
    <xf numFmtId="43" fontId="12" fillId="0" borderId="2" xfId="1" applyFont="1" applyBorder="1" applyAlignment="1">
      <alignment horizontal="center" vertical="center"/>
    </xf>
    <xf numFmtId="164" fontId="12" fillId="0" borderId="2" xfId="1" applyNumberFormat="1" applyFont="1" applyBorder="1"/>
    <xf numFmtId="43" fontId="12" fillId="0" borderId="2" xfId="0" applyNumberFormat="1" applyFont="1" applyBorder="1"/>
    <xf numFmtId="9" fontId="12" fillId="0" borderId="2" xfId="2" applyFont="1" applyBorder="1"/>
    <xf numFmtId="43" fontId="15" fillId="0" borderId="2" xfId="0" applyNumberFormat="1" applyFont="1" applyBorder="1"/>
    <xf numFmtId="10" fontId="12" fillId="0" borderId="25" xfId="0" applyNumberFormat="1" applyFont="1" applyBorder="1"/>
    <xf numFmtId="43" fontId="12" fillId="0" borderId="35" xfId="0" applyNumberFormat="1" applyFont="1" applyBorder="1"/>
    <xf numFmtId="49" fontId="16" fillId="0" borderId="0" xfId="0" applyNumberFormat="1" applyFont="1" applyAlignment="1">
      <alignment horizontal="left" vertical="center" wrapText="1"/>
    </xf>
    <xf numFmtId="0" fontId="12" fillId="0" borderId="14" xfId="0" applyFont="1" applyBorder="1"/>
    <xf numFmtId="0" fontId="12" fillId="0" borderId="1" xfId="4" applyFont="1" applyBorder="1" applyAlignment="1">
      <alignment horizontal="left" vertical="center" wrapText="1"/>
    </xf>
    <xf numFmtId="0" fontId="12" fillId="0" borderId="1" xfId="4" applyFont="1" applyBorder="1" applyAlignment="1">
      <alignment horizontal="center" vertical="center"/>
    </xf>
    <xf numFmtId="43" fontId="12" fillId="0" borderId="1" xfId="5" applyNumberFormat="1" applyFont="1" applyBorder="1" applyAlignment="1">
      <alignment horizontal="center" vertical="center"/>
    </xf>
    <xf numFmtId="0" fontId="12" fillId="0" borderId="1" xfId="0" applyFont="1" applyBorder="1"/>
    <xf numFmtId="164" fontId="12" fillId="0" borderId="1" xfId="1" applyNumberFormat="1" applyFont="1" applyBorder="1"/>
    <xf numFmtId="43" fontId="12" fillId="0" borderId="1" xfId="0" applyNumberFormat="1" applyFont="1" applyBorder="1" applyAlignment="1">
      <alignment vertical="center"/>
    </xf>
    <xf numFmtId="0" fontId="12" fillId="0" borderId="1" xfId="0" applyFont="1" applyBorder="1" applyAlignment="1">
      <alignment horizontal="left"/>
    </xf>
    <xf numFmtId="43" fontId="12" fillId="0" borderId="1" xfId="1" applyFont="1" applyBorder="1"/>
    <xf numFmtId="9" fontId="12" fillId="0" borderId="1" xfId="2" applyFont="1" applyBorder="1"/>
    <xf numFmtId="43" fontId="12" fillId="0" borderId="1" xfId="0" applyNumberFormat="1" applyFont="1" applyBorder="1"/>
    <xf numFmtId="10" fontId="12" fillId="0" borderId="36" xfId="0" applyNumberFormat="1" applyFont="1" applyBorder="1"/>
    <xf numFmtId="43" fontId="12" fillId="0" borderId="37" xfId="0" applyNumberFormat="1" applyFont="1" applyBorder="1"/>
    <xf numFmtId="0" fontId="12" fillId="0" borderId="17" xfId="4" applyFont="1" applyBorder="1" applyAlignment="1">
      <alignment vertical="center"/>
    </xf>
    <xf numFmtId="0" fontId="12" fillId="0" borderId="18" xfId="4" applyFont="1" applyBorder="1" applyAlignment="1">
      <alignment horizontal="left" vertical="center" wrapText="1"/>
    </xf>
    <xf numFmtId="0" fontId="12" fillId="0" borderId="18" xfId="4" applyFont="1" applyBorder="1" applyAlignment="1">
      <alignment horizontal="center" vertical="center" wrapText="1"/>
    </xf>
    <xf numFmtId="0" fontId="11" fillId="0" borderId="27" xfId="4" applyFont="1" applyBorder="1" applyAlignment="1">
      <alignment vertical="center"/>
    </xf>
    <xf numFmtId="0" fontId="11" fillId="0" borderId="22" xfId="4" applyFont="1" applyBorder="1" applyAlignment="1">
      <alignment horizontal="left" vertical="center" wrapText="1"/>
    </xf>
    <xf numFmtId="0" fontId="12" fillId="0" borderId="22" xfId="4" applyFont="1" applyBorder="1" applyAlignment="1">
      <alignment horizontal="center" vertical="center" wrapText="1"/>
    </xf>
    <xf numFmtId="43" fontId="12" fillId="0" borderId="22" xfId="5" applyNumberFormat="1" applyFont="1" applyBorder="1" applyAlignment="1">
      <alignment horizontal="center" vertical="center"/>
    </xf>
    <xf numFmtId="0" fontId="12" fillId="0" borderId="22" xfId="0" applyFont="1" applyBorder="1"/>
    <xf numFmtId="43" fontId="12" fillId="0" borderId="22" xfId="0" applyNumberFormat="1" applyFont="1" applyBorder="1" applyAlignment="1">
      <alignment vertical="center"/>
    </xf>
    <xf numFmtId="0" fontId="12" fillId="0" borderId="22" xfId="0" applyFont="1" applyBorder="1" applyAlignment="1">
      <alignment horizontal="left"/>
    </xf>
    <xf numFmtId="43" fontId="12" fillId="0" borderId="22" xfId="1" applyFont="1" applyBorder="1" applyAlignment="1">
      <alignment vertical="center"/>
    </xf>
    <xf numFmtId="10" fontId="12" fillId="0" borderId="23" xfId="0" applyNumberFormat="1" applyFont="1" applyBorder="1" applyAlignment="1">
      <alignment vertical="center"/>
    </xf>
    <xf numFmtId="43" fontId="12" fillId="0" borderId="28" xfId="0" applyNumberFormat="1" applyFont="1" applyBorder="1" applyAlignment="1">
      <alignment vertical="center"/>
    </xf>
    <xf numFmtId="0" fontId="11" fillId="0" borderId="9" xfId="4" applyFont="1" applyBorder="1" applyAlignment="1">
      <alignment vertical="center"/>
    </xf>
    <xf numFmtId="0" fontId="11" fillId="0" borderId="1" xfId="4" applyFont="1" applyBorder="1" applyAlignment="1">
      <alignment horizontal="left" vertical="center" wrapText="1"/>
    </xf>
    <xf numFmtId="0" fontId="12" fillId="0" borderId="1" xfId="4" applyFont="1" applyBorder="1" applyAlignment="1">
      <alignment horizontal="center" vertical="center" wrapText="1"/>
    </xf>
    <xf numFmtId="10" fontId="12" fillId="0" borderId="15" xfId="0" applyNumberFormat="1" applyFont="1" applyBorder="1"/>
    <xf numFmtId="43" fontId="12" fillId="0" borderId="12" xfId="0" applyNumberFormat="1" applyFont="1" applyBorder="1"/>
    <xf numFmtId="0" fontId="11" fillId="0" borderId="14" xfId="4" applyFont="1" applyBorder="1" applyAlignment="1">
      <alignment vertical="center"/>
    </xf>
    <xf numFmtId="43" fontId="12" fillId="0" borderId="16" xfId="0" applyNumberFormat="1" applyFont="1" applyBorder="1"/>
    <xf numFmtId="10" fontId="12" fillId="0" borderId="38" xfId="0" applyNumberFormat="1" applyFont="1" applyBorder="1"/>
    <xf numFmtId="43" fontId="12" fillId="0" borderId="31" xfId="0" applyNumberFormat="1" applyFont="1" applyBorder="1"/>
    <xf numFmtId="0" fontId="11" fillId="0" borderId="39" xfId="4" applyFont="1" applyBorder="1" applyAlignment="1">
      <alignment vertical="center"/>
    </xf>
    <xf numFmtId="0" fontId="11" fillId="0" borderId="40" xfId="4" applyFont="1" applyBorder="1" applyAlignment="1">
      <alignment horizontal="left" vertical="center" wrapText="1"/>
    </xf>
    <xf numFmtId="0" fontId="12" fillId="0" borderId="40" xfId="4" applyFont="1" applyBorder="1" applyAlignment="1">
      <alignment horizontal="center" vertical="center" wrapText="1"/>
    </xf>
    <xf numFmtId="43" fontId="12" fillId="0" borderId="40" xfId="5" applyNumberFormat="1" applyFont="1" applyBorder="1" applyAlignment="1">
      <alignment horizontal="center" vertical="center"/>
    </xf>
    <xf numFmtId="0" fontId="12" fillId="0" borderId="40" xfId="0" applyFont="1" applyBorder="1"/>
    <xf numFmtId="164" fontId="12" fillId="0" borderId="40" xfId="1" applyNumberFormat="1" applyFont="1" applyBorder="1"/>
    <xf numFmtId="43" fontId="12" fillId="0" borderId="40" xfId="0" applyNumberFormat="1" applyFont="1" applyBorder="1"/>
    <xf numFmtId="0" fontId="11" fillId="0" borderId="40" xfId="0" applyFont="1" applyBorder="1" applyAlignment="1">
      <alignment horizontal="left"/>
    </xf>
    <xf numFmtId="43" fontId="11" fillId="0" borderId="40" xfId="1" applyFont="1" applyBorder="1"/>
    <xf numFmtId="9" fontId="12" fillId="0" borderId="40" xfId="2" applyFont="1" applyBorder="1"/>
    <xf numFmtId="10" fontId="12" fillId="0" borderId="40" xfId="0" applyNumberFormat="1" applyFont="1" applyBorder="1"/>
    <xf numFmtId="43" fontId="12" fillId="0" borderId="41" xfId="0" applyNumberFormat="1" applyFont="1" applyBorder="1"/>
    <xf numFmtId="0" fontId="2" fillId="0" borderId="0" xfId="0" applyFont="1"/>
    <xf numFmtId="164" fontId="2" fillId="0" borderId="0" xfId="0" applyNumberFormat="1" applyFont="1"/>
    <xf numFmtId="164" fontId="2" fillId="0" borderId="0" xfId="1" applyNumberFormat="1" applyFont="1"/>
    <xf numFmtId="43" fontId="2" fillId="0" borderId="0" xfId="0" applyNumberFormat="1" applyFont="1"/>
    <xf numFmtId="43" fontId="12" fillId="0" borderId="0" xfId="0" applyNumberFormat="1" applyFont="1"/>
    <xf numFmtId="9" fontId="2" fillId="0" borderId="0" xfId="2" applyFont="1"/>
    <xf numFmtId="10" fontId="2" fillId="0" borderId="0" xfId="0" applyNumberFormat="1" applyFont="1"/>
    <xf numFmtId="43" fontId="3" fillId="0" borderId="0" xfId="0" applyNumberFormat="1" applyFont="1"/>
  </cellXfs>
  <cellStyles count="8">
    <cellStyle name="Millares" xfId="1" builtinId="3"/>
    <cellStyle name="Millares [0] 3" xfId="5" xr:uid="{2D99F628-BCB1-40BE-A241-C69333FA471B}"/>
    <cellStyle name="Nivel 7" xfId="6" xr:uid="{0FDC2513-0BBF-4A37-A1D3-7B7D46DBC641}"/>
    <cellStyle name="Normal" xfId="0" builtinId="0"/>
    <cellStyle name="Normal 2" xfId="3" xr:uid="{BEEB5CC1-9E39-47DE-A3C4-634AF84C9F2F}"/>
    <cellStyle name="Normal 2 2" xfId="7" xr:uid="{A9D2D742-E5B1-452D-B681-57B028600F69}"/>
    <cellStyle name="Normal 5" xfId="4" xr:uid="{E6353B56-E3E4-4D9A-994A-CE88076DB8F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0</xdr:rowOff>
    </xdr:from>
    <xdr:ext cx="857249" cy="821531"/>
    <xdr:pic>
      <xdr:nvPicPr>
        <xdr:cNvPr id="2" name="Imagen 1">
          <a:extLst>
            <a:ext uri="{FF2B5EF4-FFF2-40B4-BE49-F238E27FC236}">
              <a16:creationId xmlns:a16="http://schemas.microsoft.com/office/drawing/2014/main" id="{DFB9DC96-10E3-4D0C-B6FB-02655DE8775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639" t="8654" r="12483" b="10771"/>
        <a:stretch/>
      </xdr:blipFill>
      <xdr:spPr bwMode="auto">
        <a:xfrm>
          <a:off x="314325" y="0"/>
          <a:ext cx="857249" cy="821531"/>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2915-D008-44E8-9D91-5A7AA5320335}">
  <sheetPr>
    <pageSetUpPr fitToPage="1"/>
  </sheetPr>
  <dimension ref="A2:V77"/>
  <sheetViews>
    <sheetView tabSelected="1" zoomScaleNormal="100" workbookViewId="0">
      <pane ySplit="6" topLeftCell="A7" activePane="bottomLeft" state="frozen"/>
      <selection activeCell="A4" sqref="A4"/>
      <selection pane="bottomLeft" activeCell="L14" sqref="L14"/>
    </sheetView>
  </sheetViews>
  <sheetFormatPr baseColWidth="10" defaultRowHeight="16.5" x14ac:dyDescent="0.3"/>
  <cols>
    <col min="1" max="1" width="15.85546875" style="2" customWidth="1"/>
    <col min="2" max="2" width="63" style="2" customWidth="1"/>
    <col min="3" max="3" width="10" style="2" customWidth="1"/>
    <col min="4" max="4" width="14.42578125" style="2" customWidth="1"/>
    <col min="5" max="5" width="11" style="2" customWidth="1"/>
    <col min="6" max="6" width="12" style="2" customWidth="1"/>
    <col min="7" max="7" width="12.42578125" style="2" customWidth="1"/>
    <col min="8" max="8" width="13.42578125" style="2" customWidth="1"/>
    <col min="9" max="9" width="14.28515625" style="2" customWidth="1"/>
    <col min="10" max="10" width="8.5703125" style="2" customWidth="1"/>
    <col min="11" max="11" width="14.42578125" style="2" customWidth="1"/>
    <col min="12" max="12" width="18" style="103" bestFit="1" customWidth="1"/>
    <col min="13" max="13" width="11" style="2" customWidth="1"/>
    <col min="14" max="14" width="22.5703125" style="2" customWidth="1"/>
    <col min="15" max="15" width="14.42578125" style="2" bestFit="1" customWidth="1"/>
    <col min="16" max="16" width="16.85546875" style="2" bestFit="1" customWidth="1"/>
    <col min="17" max="17" width="11.42578125" style="2"/>
    <col min="18" max="18" width="14.42578125" style="2" bestFit="1" customWidth="1"/>
    <col min="19" max="20" width="0" style="2" hidden="1" customWidth="1"/>
    <col min="21" max="21" width="11.42578125" style="2"/>
    <col min="22" max="22" width="14.42578125" style="2" bestFit="1" customWidth="1"/>
    <col min="23" max="16384" width="11.42578125" style="2"/>
  </cols>
  <sheetData>
    <row r="2" spans="1:22" x14ac:dyDescent="0.3">
      <c r="A2" s="1" t="s">
        <v>0</v>
      </c>
      <c r="B2" s="1"/>
      <c r="C2" s="1"/>
      <c r="D2" s="1"/>
      <c r="E2" s="1"/>
      <c r="F2" s="1"/>
      <c r="G2" s="1"/>
      <c r="H2" s="1"/>
      <c r="I2" s="1"/>
      <c r="J2" s="1"/>
      <c r="K2" s="1"/>
      <c r="L2" s="1"/>
      <c r="M2" s="1"/>
      <c r="N2" s="1"/>
      <c r="O2" s="1"/>
      <c r="P2" s="1"/>
      <c r="Q2" s="1"/>
      <c r="R2" s="1"/>
      <c r="S2" s="1"/>
      <c r="T2" s="1"/>
    </row>
    <row r="3" spans="1:22" x14ac:dyDescent="0.3">
      <c r="A3" s="1" t="s">
        <v>1</v>
      </c>
      <c r="B3" s="1"/>
      <c r="C3" s="1"/>
      <c r="D3" s="1"/>
      <c r="E3" s="1"/>
      <c r="F3" s="1"/>
      <c r="G3" s="1"/>
      <c r="H3" s="1"/>
      <c r="I3" s="1"/>
      <c r="J3" s="1"/>
      <c r="K3" s="1"/>
      <c r="L3" s="1"/>
      <c r="M3" s="1"/>
      <c r="N3" s="1"/>
      <c r="O3" s="1"/>
      <c r="P3" s="1"/>
      <c r="Q3" s="1"/>
      <c r="R3" s="1"/>
      <c r="S3" s="1"/>
      <c r="T3" s="1"/>
    </row>
    <row r="5" spans="1:22" s="6" customFormat="1" ht="38.25" x14ac:dyDescent="0.2">
      <c r="A5" s="3" t="s">
        <v>2</v>
      </c>
      <c r="B5" s="3" t="s">
        <v>3</v>
      </c>
      <c r="C5" s="3" t="s">
        <v>4</v>
      </c>
      <c r="D5" s="4" t="s">
        <v>5</v>
      </c>
      <c r="E5" s="4" t="s">
        <v>6</v>
      </c>
      <c r="F5" s="4" t="s">
        <v>7</v>
      </c>
      <c r="G5" s="4" t="s">
        <v>8</v>
      </c>
      <c r="H5" s="4" t="s">
        <v>9</v>
      </c>
      <c r="I5" s="4" t="s">
        <v>10</v>
      </c>
      <c r="J5" s="4" t="s">
        <v>11</v>
      </c>
      <c r="K5" s="4" t="s">
        <v>12</v>
      </c>
      <c r="L5" s="5" t="s">
        <v>13</v>
      </c>
      <c r="M5" s="4" t="s">
        <v>14</v>
      </c>
      <c r="N5" s="4" t="s">
        <v>15</v>
      </c>
      <c r="O5" s="4" t="s">
        <v>16</v>
      </c>
      <c r="P5" s="4" t="s">
        <v>17</v>
      </c>
      <c r="Q5" s="4" t="s">
        <v>14</v>
      </c>
      <c r="R5" s="4" t="s">
        <v>18</v>
      </c>
      <c r="S5" s="4" t="s">
        <v>19</v>
      </c>
      <c r="T5" s="4" t="s">
        <v>20</v>
      </c>
    </row>
    <row r="6" spans="1:22" ht="17.25" thickBot="1" x14ac:dyDescent="0.35">
      <c r="A6" s="7" t="s">
        <v>21</v>
      </c>
      <c r="B6" s="8" t="s">
        <v>22</v>
      </c>
      <c r="C6" s="9"/>
      <c r="D6" s="10"/>
      <c r="E6" s="11"/>
      <c r="F6" s="11"/>
      <c r="G6" s="11"/>
      <c r="H6" s="11"/>
      <c r="I6" s="11"/>
      <c r="J6" s="11"/>
      <c r="K6" s="11"/>
      <c r="L6" s="12"/>
      <c r="M6" s="11"/>
      <c r="N6" s="11"/>
      <c r="O6" s="11"/>
      <c r="P6" s="11"/>
      <c r="Q6" s="11"/>
      <c r="R6" s="11"/>
      <c r="S6" s="13"/>
      <c r="T6" s="13"/>
    </row>
    <row r="7" spans="1:22" x14ac:dyDescent="0.3">
      <c r="A7" s="14" t="s">
        <v>23</v>
      </c>
      <c r="B7" s="15" t="s">
        <v>24</v>
      </c>
      <c r="C7" s="16" t="s">
        <v>25</v>
      </c>
      <c r="D7" s="17">
        <v>551624207</v>
      </c>
      <c r="E7" s="18"/>
      <c r="F7" s="19"/>
      <c r="G7" s="18"/>
      <c r="H7" s="18"/>
      <c r="I7" s="20">
        <f>D7-E7+F7+G7-H7</f>
        <v>551624207</v>
      </c>
      <c r="J7" s="18" t="s">
        <v>26</v>
      </c>
      <c r="K7" s="21">
        <v>279203858</v>
      </c>
      <c r="L7" s="22">
        <v>52577889</v>
      </c>
      <c r="M7" s="23">
        <f>N7/I7</f>
        <v>0.60146335637514903</v>
      </c>
      <c r="N7" s="24">
        <f>K7+L7</f>
        <v>331781747</v>
      </c>
      <c r="O7" s="25">
        <f>K7+L7</f>
        <v>331781747</v>
      </c>
      <c r="P7" s="25">
        <f>I7-N7</f>
        <v>219842460</v>
      </c>
      <c r="Q7" s="26">
        <f>P7/I7</f>
        <v>0.39853664362485092</v>
      </c>
      <c r="R7" s="27">
        <f>O7</f>
        <v>331781747</v>
      </c>
      <c r="S7" s="28"/>
      <c r="T7" s="29"/>
      <c r="V7" s="30"/>
    </row>
    <row r="8" spans="1:22" x14ac:dyDescent="0.3">
      <c r="A8" s="31" t="s">
        <v>27</v>
      </c>
      <c r="B8" s="32" t="s">
        <v>28</v>
      </c>
      <c r="C8" s="33"/>
      <c r="D8" s="34"/>
      <c r="E8" s="35"/>
      <c r="F8" s="36">
        <v>80000000</v>
      </c>
      <c r="G8" s="35"/>
      <c r="H8" s="35"/>
      <c r="I8" s="37">
        <f>D8-E8+F8+G8-H8</f>
        <v>80000000</v>
      </c>
      <c r="J8" s="29" t="s">
        <v>26</v>
      </c>
      <c r="K8" s="38"/>
      <c r="L8" s="39">
        <v>0</v>
      </c>
      <c r="M8" s="40"/>
      <c r="N8" s="41"/>
      <c r="O8" s="42"/>
      <c r="P8" s="42"/>
      <c r="Q8" s="43"/>
      <c r="R8" s="44"/>
      <c r="S8" s="28"/>
      <c r="T8" s="29"/>
      <c r="V8" s="30"/>
    </row>
    <row r="9" spans="1:22" x14ac:dyDescent="0.3">
      <c r="A9" s="31" t="s">
        <v>29</v>
      </c>
      <c r="B9" s="45" t="s">
        <v>30</v>
      </c>
      <c r="C9" s="46" t="s">
        <v>25</v>
      </c>
      <c r="D9" s="47">
        <v>1452000.0000000002</v>
      </c>
      <c r="E9" s="29"/>
      <c r="F9" s="48"/>
      <c r="G9" s="29"/>
      <c r="H9" s="29"/>
      <c r="I9" s="37">
        <f t="shared" ref="I9:I62" si="0">D9-E9+F9+G9-H9</f>
        <v>1452000.0000000002</v>
      </c>
      <c r="J9" s="29" t="s">
        <v>26</v>
      </c>
      <c r="K9" s="38">
        <v>603239</v>
      </c>
      <c r="L9" s="49">
        <v>117172</v>
      </c>
      <c r="M9" s="50">
        <f t="shared" ref="M9:M62" si="1">N9/I9</f>
        <v>0.49615082644628089</v>
      </c>
      <c r="N9" s="51">
        <f t="shared" ref="N9:N61" si="2">K9+L9</f>
        <v>720411</v>
      </c>
      <c r="O9" s="37">
        <f t="shared" ref="O9:O62" si="3">K9+L9</f>
        <v>720411</v>
      </c>
      <c r="P9" s="37">
        <f t="shared" ref="P9:P62" si="4">I9-N9</f>
        <v>731589.00000000023</v>
      </c>
      <c r="Q9" s="52">
        <f t="shared" ref="Q9:Q70" si="5">P9/I9</f>
        <v>0.50384917355371905</v>
      </c>
      <c r="R9" s="44">
        <f t="shared" ref="R9:R62" si="6">O9</f>
        <v>720411</v>
      </c>
      <c r="S9" s="28"/>
      <c r="T9" s="29"/>
      <c r="V9" s="30"/>
    </row>
    <row r="10" spans="1:22" x14ac:dyDescent="0.3">
      <c r="A10" s="31" t="s">
        <v>31</v>
      </c>
      <c r="B10" s="45" t="s">
        <v>32</v>
      </c>
      <c r="C10" s="46" t="s">
        <v>25</v>
      </c>
      <c r="D10" s="47">
        <v>19900000</v>
      </c>
      <c r="E10" s="29"/>
      <c r="F10" s="48"/>
      <c r="G10" s="29"/>
      <c r="H10" s="29"/>
      <c r="I10" s="37">
        <f t="shared" si="0"/>
        <v>19900000</v>
      </c>
      <c r="J10" s="29" t="s">
        <v>26</v>
      </c>
      <c r="K10" s="38">
        <v>9246619</v>
      </c>
      <c r="L10" s="49">
        <v>0</v>
      </c>
      <c r="M10" s="50">
        <f t="shared" si="1"/>
        <v>0.46465422110552762</v>
      </c>
      <c r="N10" s="51">
        <f t="shared" si="2"/>
        <v>9246619</v>
      </c>
      <c r="O10" s="37">
        <f t="shared" si="3"/>
        <v>9246619</v>
      </c>
      <c r="P10" s="37">
        <f t="shared" si="4"/>
        <v>10653381</v>
      </c>
      <c r="Q10" s="52">
        <f t="shared" si="5"/>
        <v>0.53534577889447232</v>
      </c>
      <c r="R10" s="44">
        <f t="shared" si="6"/>
        <v>9246619</v>
      </c>
      <c r="S10" s="28"/>
      <c r="T10" s="29"/>
      <c r="V10" s="30"/>
    </row>
    <row r="11" spans="1:22" x14ac:dyDescent="0.3">
      <c r="A11" s="31" t="s">
        <v>33</v>
      </c>
      <c r="B11" s="45" t="s">
        <v>34</v>
      </c>
      <c r="C11" s="46" t="s">
        <v>25</v>
      </c>
      <c r="D11" s="47">
        <v>58300000</v>
      </c>
      <c r="E11" s="29"/>
      <c r="F11" s="48"/>
      <c r="G11" s="29"/>
      <c r="H11" s="29"/>
      <c r="I11" s="37">
        <f t="shared" si="0"/>
        <v>58300000</v>
      </c>
      <c r="J11" s="29" t="s">
        <v>26</v>
      </c>
      <c r="K11" s="38">
        <v>832932</v>
      </c>
      <c r="L11" s="49">
        <v>0</v>
      </c>
      <c r="M11" s="50">
        <f t="shared" si="1"/>
        <v>1.4286998284734134E-2</v>
      </c>
      <c r="N11" s="51">
        <f t="shared" si="2"/>
        <v>832932</v>
      </c>
      <c r="O11" s="37">
        <f t="shared" si="3"/>
        <v>832932</v>
      </c>
      <c r="P11" s="37">
        <f t="shared" si="4"/>
        <v>57467068</v>
      </c>
      <c r="Q11" s="52">
        <f t="shared" si="5"/>
        <v>0.98571300171526588</v>
      </c>
      <c r="R11" s="44">
        <f t="shared" si="6"/>
        <v>832932</v>
      </c>
      <c r="S11" s="28"/>
      <c r="T11" s="29"/>
      <c r="V11" s="30"/>
    </row>
    <row r="12" spans="1:22" x14ac:dyDescent="0.3">
      <c r="A12" s="31" t="s">
        <v>35</v>
      </c>
      <c r="B12" s="45" t="s">
        <v>36</v>
      </c>
      <c r="C12" s="46" t="s">
        <v>25</v>
      </c>
      <c r="D12" s="47">
        <v>28500000</v>
      </c>
      <c r="E12" s="29"/>
      <c r="F12" s="48"/>
      <c r="G12" s="48"/>
      <c r="H12" s="29"/>
      <c r="I12" s="37">
        <f t="shared" si="0"/>
        <v>28500000</v>
      </c>
      <c r="J12" s="29" t="s">
        <v>26</v>
      </c>
      <c r="K12" s="38">
        <v>16050998</v>
      </c>
      <c r="L12" s="49">
        <v>0</v>
      </c>
      <c r="M12" s="50">
        <f t="shared" si="1"/>
        <v>0.56319291228070179</v>
      </c>
      <c r="N12" s="51">
        <f t="shared" si="2"/>
        <v>16050998</v>
      </c>
      <c r="O12" s="37">
        <f t="shared" si="3"/>
        <v>16050998</v>
      </c>
      <c r="P12" s="37">
        <f t="shared" si="4"/>
        <v>12449002</v>
      </c>
      <c r="Q12" s="52">
        <f t="shared" si="5"/>
        <v>0.43680708771929827</v>
      </c>
      <c r="R12" s="44">
        <f t="shared" si="6"/>
        <v>16050998</v>
      </c>
      <c r="S12" s="28"/>
      <c r="T12" s="29"/>
      <c r="V12" s="30"/>
    </row>
    <row r="13" spans="1:22" x14ac:dyDescent="0.3">
      <c r="A13" s="31" t="s">
        <v>37</v>
      </c>
      <c r="B13" s="45" t="s">
        <v>38</v>
      </c>
      <c r="C13" s="46"/>
      <c r="D13" s="47"/>
      <c r="E13" s="29"/>
      <c r="F13" s="48">
        <v>16000000</v>
      </c>
      <c r="G13" s="29"/>
      <c r="H13" s="29"/>
      <c r="I13" s="37">
        <f t="shared" si="0"/>
        <v>16000000</v>
      </c>
      <c r="J13" s="29" t="s">
        <v>26</v>
      </c>
      <c r="K13" s="38"/>
      <c r="L13" s="49">
        <v>0</v>
      </c>
      <c r="M13" s="50"/>
      <c r="N13" s="51"/>
      <c r="O13" s="37"/>
      <c r="P13" s="37"/>
      <c r="Q13" s="52"/>
      <c r="R13" s="44"/>
      <c r="S13" s="28"/>
      <c r="T13" s="29"/>
      <c r="V13" s="30"/>
    </row>
    <row r="14" spans="1:22" x14ac:dyDescent="0.3">
      <c r="A14" s="31" t="s">
        <v>39</v>
      </c>
      <c r="B14" s="53" t="s">
        <v>40</v>
      </c>
      <c r="C14" s="46">
        <v>1</v>
      </c>
      <c r="D14" s="47">
        <v>28500000</v>
      </c>
      <c r="E14" s="29"/>
      <c r="F14" s="48"/>
      <c r="G14" s="48">
        <v>6000000</v>
      </c>
      <c r="H14" s="29"/>
      <c r="I14" s="37">
        <f t="shared" si="0"/>
        <v>34500000</v>
      </c>
      <c r="J14" s="29" t="s">
        <v>26</v>
      </c>
      <c r="K14" s="38">
        <v>5825705</v>
      </c>
      <c r="L14" s="49">
        <v>21634749</v>
      </c>
      <c r="M14" s="50">
        <f t="shared" si="1"/>
        <v>0.79595518840579715</v>
      </c>
      <c r="N14" s="51">
        <f t="shared" si="2"/>
        <v>27460454</v>
      </c>
      <c r="O14" s="37">
        <f t="shared" si="3"/>
        <v>27460454</v>
      </c>
      <c r="P14" s="37">
        <f t="shared" si="4"/>
        <v>7039546</v>
      </c>
      <c r="Q14" s="52">
        <f t="shared" si="5"/>
        <v>0.2040448115942029</v>
      </c>
      <c r="R14" s="44">
        <f t="shared" si="6"/>
        <v>27460454</v>
      </c>
      <c r="S14" s="28"/>
      <c r="T14" s="29"/>
      <c r="V14" s="30"/>
    </row>
    <row r="15" spans="1:22" x14ac:dyDescent="0.3">
      <c r="A15" s="31" t="s">
        <v>41</v>
      </c>
      <c r="B15" s="45" t="s">
        <v>42</v>
      </c>
      <c r="C15" s="46" t="s">
        <v>25</v>
      </c>
      <c r="D15" s="47">
        <v>74000000</v>
      </c>
      <c r="E15" s="29"/>
      <c r="F15" s="48"/>
      <c r="G15" s="29"/>
      <c r="H15" s="29"/>
      <c r="I15" s="37">
        <f t="shared" si="0"/>
        <v>74000000</v>
      </c>
      <c r="J15" s="29" t="s">
        <v>26</v>
      </c>
      <c r="K15" s="38">
        <v>34594675</v>
      </c>
      <c r="L15" s="49">
        <v>6369443</v>
      </c>
      <c r="M15" s="50">
        <f t="shared" si="1"/>
        <v>0.55356916216216212</v>
      </c>
      <c r="N15" s="51">
        <f t="shared" si="2"/>
        <v>40964118</v>
      </c>
      <c r="O15" s="37">
        <f t="shared" si="3"/>
        <v>40964118</v>
      </c>
      <c r="P15" s="37">
        <f t="shared" si="4"/>
        <v>33035882</v>
      </c>
      <c r="Q15" s="52">
        <f t="shared" si="5"/>
        <v>0.44643083783783782</v>
      </c>
      <c r="R15" s="44">
        <f t="shared" si="6"/>
        <v>40964118</v>
      </c>
      <c r="S15" s="28"/>
      <c r="T15" s="29"/>
      <c r="V15" s="30"/>
    </row>
    <row r="16" spans="1:22" x14ac:dyDescent="0.3">
      <c r="A16" s="31" t="s">
        <v>43</v>
      </c>
      <c r="B16" s="45" t="s">
        <v>44</v>
      </c>
      <c r="C16" s="46" t="s">
        <v>25</v>
      </c>
      <c r="D16" s="47">
        <v>52100000</v>
      </c>
      <c r="E16" s="29"/>
      <c r="F16" s="48"/>
      <c r="G16" s="29"/>
      <c r="H16" s="29"/>
      <c r="I16" s="37">
        <f t="shared" si="0"/>
        <v>52100000</v>
      </c>
      <c r="J16" s="29" t="s">
        <v>26</v>
      </c>
      <c r="K16" s="38">
        <v>24766417</v>
      </c>
      <c r="L16" s="49">
        <v>4513786</v>
      </c>
      <c r="M16" s="50">
        <f t="shared" si="1"/>
        <v>0.5620000575815739</v>
      </c>
      <c r="N16" s="51">
        <f t="shared" si="2"/>
        <v>29280203</v>
      </c>
      <c r="O16" s="37">
        <f t="shared" si="3"/>
        <v>29280203</v>
      </c>
      <c r="P16" s="37">
        <f t="shared" si="4"/>
        <v>22819797</v>
      </c>
      <c r="Q16" s="52">
        <f t="shared" si="5"/>
        <v>0.4379999424184261</v>
      </c>
      <c r="R16" s="44">
        <f t="shared" si="6"/>
        <v>29280203</v>
      </c>
      <c r="S16" s="28"/>
      <c r="T16" s="29"/>
      <c r="V16" s="30"/>
    </row>
    <row r="17" spans="1:22" x14ac:dyDescent="0.3">
      <c r="A17" s="31" t="s">
        <v>45</v>
      </c>
      <c r="B17" s="45" t="s">
        <v>46</v>
      </c>
      <c r="C17" s="46" t="s">
        <v>25</v>
      </c>
      <c r="D17" s="47">
        <v>59800000</v>
      </c>
      <c r="E17" s="29"/>
      <c r="F17" s="48"/>
      <c r="G17" s="29"/>
      <c r="H17" s="29"/>
      <c r="I17" s="37">
        <f t="shared" si="0"/>
        <v>59800000</v>
      </c>
      <c r="J17" s="29" t="s">
        <v>26</v>
      </c>
      <c r="K17" s="38">
        <v>1591091</v>
      </c>
      <c r="L17" s="49">
        <v>0</v>
      </c>
      <c r="M17" s="50">
        <f t="shared" si="1"/>
        <v>2.6606872909698997E-2</v>
      </c>
      <c r="N17" s="51">
        <f t="shared" si="2"/>
        <v>1591091</v>
      </c>
      <c r="O17" s="37">
        <f t="shared" si="3"/>
        <v>1591091</v>
      </c>
      <c r="P17" s="37">
        <f t="shared" si="4"/>
        <v>58208909</v>
      </c>
      <c r="Q17" s="52">
        <f t="shared" si="5"/>
        <v>0.97339312709030101</v>
      </c>
      <c r="R17" s="44">
        <f t="shared" si="6"/>
        <v>1591091</v>
      </c>
      <c r="S17" s="28"/>
      <c r="T17" s="29"/>
      <c r="V17" s="30"/>
    </row>
    <row r="18" spans="1:22" x14ac:dyDescent="0.3">
      <c r="A18" s="31" t="s">
        <v>47</v>
      </c>
      <c r="B18" s="45" t="s">
        <v>48</v>
      </c>
      <c r="C18" s="46"/>
      <c r="D18" s="47"/>
      <c r="E18" s="29"/>
      <c r="F18" s="48">
        <v>15000000</v>
      </c>
      <c r="G18" s="29"/>
      <c r="H18" s="29"/>
      <c r="I18" s="37">
        <f t="shared" si="0"/>
        <v>15000000</v>
      </c>
      <c r="J18" s="29" t="s">
        <v>26</v>
      </c>
      <c r="K18" s="38"/>
      <c r="L18" s="49">
        <v>0</v>
      </c>
      <c r="M18" s="50"/>
      <c r="N18" s="51"/>
      <c r="O18" s="37"/>
      <c r="P18" s="37"/>
      <c r="Q18" s="52"/>
      <c r="R18" s="44"/>
      <c r="S18" s="28"/>
      <c r="T18" s="29"/>
      <c r="V18" s="30"/>
    </row>
    <row r="19" spans="1:22" x14ac:dyDescent="0.3">
      <c r="A19" s="31" t="s">
        <v>49</v>
      </c>
      <c r="B19" s="54" t="s">
        <v>50</v>
      </c>
      <c r="C19" s="55" t="s">
        <v>25</v>
      </c>
      <c r="D19" s="47">
        <v>29000000</v>
      </c>
      <c r="E19" s="29"/>
      <c r="F19" s="48"/>
      <c r="G19" s="29"/>
      <c r="H19" s="29"/>
      <c r="I19" s="37">
        <f t="shared" si="0"/>
        <v>29000000</v>
      </c>
      <c r="J19" s="29" t="s">
        <v>26</v>
      </c>
      <c r="K19" s="38">
        <v>11545300</v>
      </c>
      <c r="L19" s="49">
        <v>2026300</v>
      </c>
      <c r="M19" s="50">
        <f t="shared" si="1"/>
        <v>0.46798620689655174</v>
      </c>
      <c r="N19" s="51">
        <f t="shared" si="2"/>
        <v>13571600</v>
      </c>
      <c r="O19" s="37">
        <f t="shared" si="3"/>
        <v>13571600</v>
      </c>
      <c r="P19" s="37">
        <f t="shared" si="4"/>
        <v>15428400</v>
      </c>
      <c r="Q19" s="52">
        <f t="shared" si="5"/>
        <v>0.53201379310344832</v>
      </c>
      <c r="R19" s="44">
        <f t="shared" si="6"/>
        <v>13571600</v>
      </c>
      <c r="S19" s="28"/>
      <c r="T19" s="29"/>
      <c r="V19" s="30"/>
    </row>
    <row r="20" spans="1:22" x14ac:dyDescent="0.3">
      <c r="A20" s="31" t="s">
        <v>51</v>
      </c>
      <c r="B20" s="54" t="s">
        <v>52</v>
      </c>
      <c r="C20" s="56" t="s">
        <v>25</v>
      </c>
      <c r="D20" s="47">
        <v>4200000</v>
      </c>
      <c r="E20" s="29"/>
      <c r="F20" s="48"/>
      <c r="G20" s="29"/>
      <c r="H20" s="29"/>
      <c r="I20" s="37">
        <f t="shared" si="0"/>
        <v>4200000</v>
      </c>
      <c r="J20" s="29" t="s">
        <v>26</v>
      </c>
      <c r="K20" s="38">
        <v>1481600</v>
      </c>
      <c r="L20" s="49">
        <v>265000</v>
      </c>
      <c r="M20" s="50">
        <f t="shared" si="1"/>
        <v>0.41585714285714287</v>
      </c>
      <c r="N20" s="51">
        <f t="shared" si="2"/>
        <v>1746600</v>
      </c>
      <c r="O20" s="37">
        <f t="shared" si="3"/>
        <v>1746600</v>
      </c>
      <c r="P20" s="37">
        <f t="shared" si="4"/>
        <v>2453400</v>
      </c>
      <c r="Q20" s="52">
        <f t="shared" si="5"/>
        <v>0.58414285714285719</v>
      </c>
      <c r="R20" s="44">
        <f t="shared" si="6"/>
        <v>1746600</v>
      </c>
      <c r="S20" s="28"/>
      <c r="T20" s="29"/>
      <c r="V20" s="30"/>
    </row>
    <row r="21" spans="1:22" x14ac:dyDescent="0.3">
      <c r="A21" s="31" t="s">
        <v>53</v>
      </c>
      <c r="B21" s="54" t="s">
        <v>54</v>
      </c>
      <c r="C21" s="56" t="s">
        <v>25</v>
      </c>
      <c r="D21" s="47">
        <v>24500000</v>
      </c>
      <c r="E21" s="29"/>
      <c r="F21" s="48"/>
      <c r="G21" s="29"/>
      <c r="H21" s="29"/>
      <c r="I21" s="37">
        <f t="shared" si="0"/>
        <v>24500000</v>
      </c>
      <c r="J21" s="29" t="s">
        <v>26</v>
      </c>
      <c r="K21" s="38">
        <v>8660200</v>
      </c>
      <c r="L21" s="49">
        <v>1520000</v>
      </c>
      <c r="M21" s="50">
        <f t="shared" si="1"/>
        <v>0.41551836734693876</v>
      </c>
      <c r="N21" s="51">
        <f t="shared" si="2"/>
        <v>10180200</v>
      </c>
      <c r="O21" s="37">
        <f t="shared" si="3"/>
        <v>10180200</v>
      </c>
      <c r="P21" s="37">
        <f t="shared" si="4"/>
        <v>14319800</v>
      </c>
      <c r="Q21" s="52">
        <f t="shared" si="5"/>
        <v>0.58448163265306119</v>
      </c>
      <c r="R21" s="44">
        <f t="shared" si="6"/>
        <v>10180200</v>
      </c>
      <c r="S21" s="28"/>
      <c r="T21" s="29"/>
      <c r="V21" s="30"/>
    </row>
    <row r="22" spans="1:22" x14ac:dyDescent="0.3">
      <c r="A22" s="31" t="s">
        <v>55</v>
      </c>
      <c r="B22" s="54" t="s">
        <v>56</v>
      </c>
      <c r="C22" s="56" t="s">
        <v>25</v>
      </c>
      <c r="D22" s="47">
        <v>4300000</v>
      </c>
      <c r="E22" s="29"/>
      <c r="F22" s="48"/>
      <c r="G22" s="29"/>
      <c r="H22" s="29"/>
      <c r="I22" s="37">
        <f t="shared" si="0"/>
        <v>4300000</v>
      </c>
      <c r="J22" s="29" t="s">
        <v>26</v>
      </c>
      <c r="K22" s="38">
        <v>1446000</v>
      </c>
      <c r="L22" s="49">
        <v>254100</v>
      </c>
      <c r="M22" s="50">
        <f t="shared" si="1"/>
        <v>0.39537209302325582</v>
      </c>
      <c r="N22" s="51">
        <f>K22+L22</f>
        <v>1700100</v>
      </c>
      <c r="O22" s="37">
        <f t="shared" si="3"/>
        <v>1700100</v>
      </c>
      <c r="P22" s="37">
        <f t="shared" si="4"/>
        <v>2599900</v>
      </c>
      <c r="Q22" s="52">
        <f t="shared" si="5"/>
        <v>0.60462790697674418</v>
      </c>
      <c r="R22" s="44">
        <f t="shared" si="6"/>
        <v>1700100</v>
      </c>
      <c r="S22" s="28"/>
      <c r="T22" s="29"/>
      <c r="V22" s="30"/>
    </row>
    <row r="23" spans="1:22" x14ac:dyDescent="0.3">
      <c r="A23" s="31" t="s">
        <v>57</v>
      </c>
      <c r="B23" s="54" t="s">
        <v>58</v>
      </c>
      <c r="C23" s="56" t="s">
        <v>25</v>
      </c>
      <c r="D23" s="47">
        <v>4300000</v>
      </c>
      <c r="E23" s="29"/>
      <c r="F23" s="48"/>
      <c r="G23" s="29"/>
      <c r="H23" s="29"/>
      <c r="I23" s="37">
        <f t="shared" si="0"/>
        <v>4300000</v>
      </c>
      <c r="J23" s="29" t="s">
        <v>26</v>
      </c>
      <c r="K23" s="38">
        <v>1446000</v>
      </c>
      <c r="L23" s="49">
        <v>254100</v>
      </c>
      <c r="M23" s="50">
        <f t="shared" si="1"/>
        <v>0.39537209302325582</v>
      </c>
      <c r="N23" s="51">
        <f t="shared" si="2"/>
        <v>1700100</v>
      </c>
      <c r="O23" s="37">
        <f t="shared" si="3"/>
        <v>1700100</v>
      </c>
      <c r="P23" s="37">
        <f t="shared" si="4"/>
        <v>2599900</v>
      </c>
      <c r="Q23" s="52">
        <f t="shared" si="5"/>
        <v>0.60462790697674418</v>
      </c>
      <c r="R23" s="44">
        <f t="shared" si="6"/>
        <v>1700100</v>
      </c>
      <c r="S23" s="28"/>
      <c r="T23" s="29"/>
      <c r="V23" s="30"/>
    </row>
    <row r="24" spans="1:22" x14ac:dyDescent="0.3">
      <c r="A24" s="31" t="s">
        <v>59</v>
      </c>
      <c r="B24" s="54" t="s">
        <v>60</v>
      </c>
      <c r="C24" s="56" t="s">
        <v>25</v>
      </c>
      <c r="D24" s="47">
        <v>7800000</v>
      </c>
      <c r="E24" s="29"/>
      <c r="F24" s="48"/>
      <c r="G24" s="29"/>
      <c r="H24" s="29"/>
      <c r="I24" s="37">
        <f t="shared" si="0"/>
        <v>7800000</v>
      </c>
      <c r="J24" s="29" t="s">
        <v>26</v>
      </c>
      <c r="K24" s="38">
        <v>2888100</v>
      </c>
      <c r="L24" s="49">
        <v>507300</v>
      </c>
      <c r="M24" s="50">
        <f t="shared" si="1"/>
        <v>0.43530769230769228</v>
      </c>
      <c r="N24" s="51">
        <f t="shared" si="2"/>
        <v>3395400</v>
      </c>
      <c r="O24" s="37">
        <f t="shared" si="3"/>
        <v>3395400</v>
      </c>
      <c r="P24" s="37">
        <f t="shared" si="4"/>
        <v>4404600</v>
      </c>
      <c r="Q24" s="52">
        <f t="shared" si="5"/>
        <v>0.56469230769230772</v>
      </c>
      <c r="R24" s="44">
        <f t="shared" si="6"/>
        <v>3395400</v>
      </c>
      <c r="S24" s="28"/>
      <c r="T24" s="29"/>
      <c r="V24" s="30"/>
    </row>
    <row r="25" spans="1:22" x14ac:dyDescent="0.3">
      <c r="A25" s="57" t="s">
        <v>61</v>
      </c>
      <c r="B25" s="53" t="s">
        <v>62</v>
      </c>
      <c r="C25" s="58" t="s">
        <v>25</v>
      </c>
      <c r="D25" s="59">
        <v>44000000</v>
      </c>
      <c r="E25" s="29"/>
      <c r="F25" s="48"/>
      <c r="G25" s="29"/>
      <c r="H25" s="29"/>
      <c r="I25" s="37">
        <f t="shared" si="0"/>
        <v>44000000</v>
      </c>
      <c r="J25" s="29" t="s">
        <v>26</v>
      </c>
      <c r="K25" s="38">
        <v>26974999</v>
      </c>
      <c r="L25" s="49">
        <v>0</v>
      </c>
      <c r="M25" s="50">
        <f t="shared" si="1"/>
        <v>0.61306815909090906</v>
      </c>
      <c r="N25" s="51">
        <f t="shared" si="2"/>
        <v>26974999</v>
      </c>
      <c r="O25" s="37">
        <f t="shared" si="3"/>
        <v>26974999</v>
      </c>
      <c r="P25" s="37">
        <f t="shared" si="4"/>
        <v>17025001</v>
      </c>
      <c r="Q25" s="52">
        <f t="shared" si="5"/>
        <v>0.38693184090909089</v>
      </c>
      <c r="R25" s="44">
        <f t="shared" si="6"/>
        <v>26974999</v>
      </c>
      <c r="S25" s="28"/>
      <c r="T25" s="29"/>
      <c r="V25" s="30"/>
    </row>
    <row r="26" spans="1:22" x14ac:dyDescent="0.3">
      <c r="A26" s="57" t="s">
        <v>61</v>
      </c>
      <c r="B26" s="53" t="s">
        <v>63</v>
      </c>
      <c r="C26" s="58"/>
      <c r="D26" s="59"/>
      <c r="E26" s="29"/>
      <c r="F26" s="48">
        <v>50000000</v>
      </c>
      <c r="G26" s="29"/>
      <c r="H26" s="29"/>
      <c r="I26" s="37">
        <f t="shared" si="0"/>
        <v>50000000</v>
      </c>
      <c r="J26" s="29" t="s">
        <v>26</v>
      </c>
      <c r="K26" s="38"/>
      <c r="L26" s="49">
        <v>0</v>
      </c>
      <c r="M26" s="50"/>
      <c r="N26" s="51"/>
      <c r="O26" s="37"/>
      <c r="P26" s="37"/>
      <c r="Q26" s="52"/>
      <c r="R26" s="44"/>
      <c r="S26" s="28"/>
      <c r="T26" s="29"/>
      <c r="V26" s="30"/>
    </row>
    <row r="27" spans="1:22" ht="17.25" thickBot="1" x14ac:dyDescent="0.35">
      <c r="A27" s="60" t="s">
        <v>64</v>
      </c>
      <c r="B27" s="61" t="s">
        <v>65</v>
      </c>
      <c r="C27" s="62" t="s">
        <v>25</v>
      </c>
      <c r="D27" s="63">
        <v>1406000</v>
      </c>
      <c r="E27" s="64"/>
      <c r="F27" s="65"/>
      <c r="G27" s="64"/>
      <c r="H27" s="64"/>
      <c r="I27" s="66">
        <f t="shared" si="0"/>
        <v>1406000</v>
      </c>
      <c r="J27" s="67" t="s">
        <v>26</v>
      </c>
      <c r="K27" s="68">
        <v>374555</v>
      </c>
      <c r="L27" s="69">
        <v>73436</v>
      </c>
      <c r="M27" s="70">
        <f t="shared" si="1"/>
        <v>0.31862802275960173</v>
      </c>
      <c r="N27" s="71">
        <f t="shared" si="2"/>
        <v>447991</v>
      </c>
      <c r="O27" s="66">
        <f t="shared" si="3"/>
        <v>447991</v>
      </c>
      <c r="P27" s="66">
        <f t="shared" si="4"/>
        <v>958009</v>
      </c>
      <c r="Q27" s="72">
        <f t="shared" si="5"/>
        <v>0.68137197724039833</v>
      </c>
      <c r="R27" s="73">
        <f t="shared" si="6"/>
        <v>447991</v>
      </c>
      <c r="S27" s="28"/>
      <c r="T27" s="29"/>
      <c r="V27" s="30"/>
    </row>
    <row r="28" spans="1:22" s="88" customFormat="1" ht="30.75" customHeight="1" thickBot="1" x14ac:dyDescent="0.35">
      <c r="A28" s="74" t="s">
        <v>66</v>
      </c>
      <c r="B28" s="75" t="s">
        <v>67</v>
      </c>
      <c r="C28" s="76">
        <v>1</v>
      </c>
      <c r="D28" s="77">
        <v>1759240</v>
      </c>
      <c r="E28" s="78"/>
      <c r="F28" s="79"/>
      <c r="G28" s="80">
        <f>SUM(G29)</f>
        <v>6000000</v>
      </c>
      <c r="H28" s="78"/>
      <c r="I28" s="80">
        <f t="shared" si="0"/>
        <v>7759240</v>
      </c>
      <c r="J28" s="81"/>
      <c r="K28" s="82">
        <v>1169102</v>
      </c>
      <c r="L28" s="82">
        <f>SUM(L30:L39)</f>
        <v>196600</v>
      </c>
      <c r="M28" s="83">
        <f t="shared" si="1"/>
        <v>0.17600976384285058</v>
      </c>
      <c r="N28" s="80">
        <f>K28+L28</f>
        <v>1365702</v>
      </c>
      <c r="O28" s="80">
        <f t="shared" si="3"/>
        <v>1365702</v>
      </c>
      <c r="P28" s="80">
        <f t="shared" si="4"/>
        <v>6393538</v>
      </c>
      <c r="Q28" s="84">
        <f t="shared" si="5"/>
        <v>0.82399023615714939</v>
      </c>
      <c r="R28" s="85">
        <f t="shared" si="6"/>
        <v>1365702</v>
      </c>
      <c r="S28" s="86"/>
      <c r="T28" s="87"/>
    </row>
    <row r="29" spans="1:22" s="103" customFormat="1" x14ac:dyDescent="0.3">
      <c r="A29" s="89" t="s">
        <v>66</v>
      </c>
      <c r="B29" s="90" t="s">
        <v>68</v>
      </c>
      <c r="C29" s="91"/>
      <c r="D29" s="92"/>
      <c r="E29" s="93"/>
      <c r="F29" s="94"/>
      <c r="G29" s="95">
        <v>6000000</v>
      </c>
      <c r="H29" s="93"/>
      <c r="I29" s="96"/>
      <c r="J29" s="97"/>
      <c r="K29" s="95"/>
      <c r="L29" s="95"/>
      <c r="M29" s="98"/>
      <c r="N29" s="96"/>
      <c r="O29" s="96"/>
      <c r="P29" s="96"/>
      <c r="Q29" s="99"/>
      <c r="R29" s="100"/>
      <c r="S29" s="101"/>
      <c r="T29" s="102"/>
    </row>
    <row r="30" spans="1:22" s="88" customFormat="1" ht="18.75" customHeight="1" x14ac:dyDescent="0.3">
      <c r="A30" s="104" t="s">
        <v>66</v>
      </c>
      <c r="B30" s="105" t="s">
        <v>69</v>
      </c>
      <c r="C30" s="106"/>
      <c r="D30" s="107"/>
      <c r="E30" s="102"/>
      <c r="F30" s="108"/>
      <c r="G30" s="102"/>
      <c r="H30" s="102"/>
      <c r="I30" s="51"/>
      <c r="J30" s="109">
        <v>2381302</v>
      </c>
      <c r="K30" s="49"/>
      <c r="L30" s="49">
        <v>40800</v>
      </c>
      <c r="M30" s="110"/>
      <c r="N30" s="51"/>
      <c r="O30" s="51"/>
      <c r="P30" s="51"/>
      <c r="Q30" s="111"/>
      <c r="R30" s="112"/>
      <c r="S30" s="86"/>
      <c r="T30" s="87"/>
    </row>
    <row r="31" spans="1:22" s="88" customFormat="1" ht="18.75" customHeight="1" x14ac:dyDescent="0.3">
      <c r="A31" s="104" t="s">
        <v>66</v>
      </c>
      <c r="B31" s="105" t="s">
        <v>70</v>
      </c>
      <c r="C31" s="106"/>
      <c r="D31" s="107"/>
      <c r="E31" s="102"/>
      <c r="F31" s="108"/>
      <c r="G31" s="102"/>
      <c r="H31" s="102"/>
      <c r="I31" s="51"/>
      <c r="J31" s="109">
        <v>2355001</v>
      </c>
      <c r="K31" s="49"/>
      <c r="L31" s="49">
        <v>32500</v>
      </c>
      <c r="M31" s="110"/>
      <c r="N31" s="51"/>
      <c r="O31" s="51"/>
      <c r="P31" s="51"/>
      <c r="Q31" s="111"/>
      <c r="R31" s="112"/>
      <c r="S31" s="86"/>
      <c r="T31" s="87"/>
    </row>
    <row r="32" spans="1:22" s="88" customFormat="1" ht="18.75" customHeight="1" x14ac:dyDescent="0.3">
      <c r="A32" s="104" t="s">
        <v>66</v>
      </c>
      <c r="B32" s="105" t="s">
        <v>71</v>
      </c>
      <c r="C32" s="106"/>
      <c r="D32" s="107"/>
      <c r="E32" s="102"/>
      <c r="F32" s="108"/>
      <c r="G32" s="102"/>
      <c r="H32" s="102"/>
      <c r="I32" s="51"/>
      <c r="J32" s="109">
        <v>3532101</v>
      </c>
      <c r="K32" s="49"/>
      <c r="L32" s="49">
        <f>5700+11000</f>
        <v>16700</v>
      </c>
      <c r="M32" s="110"/>
      <c r="N32" s="51"/>
      <c r="O32" s="51"/>
      <c r="P32" s="51"/>
      <c r="Q32" s="111"/>
      <c r="R32" s="112"/>
      <c r="S32" s="86"/>
      <c r="T32" s="87"/>
    </row>
    <row r="33" spans="1:20" s="88" customFormat="1" ht="18.75" customHeight="1" x14ac:dyDescent="0.3">
      <c r="A33" s="104" t="s">
        <v>66</v>
      </c>
      <c r="B33" s="45" t="s">
        <v>72</v>
      </c>
      <c r="C33" s="106"/>
      <c r="D33" s="107"/>
      <c r="E33" s="102"/>
      <c r="F33" s="108"/>
      <c r="G33" s="102"/>
      <c r="H33" s="102"/>
      <c r="I33" s="51"/>
      <c r="J33" s="109">
        <v>2732007</v>
      </c>
      <c r="K33" s="49"/>
      <c r="L33" s="49">
        <v>7800</v>
      </c>
      <c r="M33" s="110"/>
      <c r="N33" s="51"/>
      <c r="O33" s="51"/>
      <c r="P33" s="51"/>
      <c r="Q33" s="111"/>
      <c r="R33" s="112"/>
      <c r="S33" s="86"/>
      <c r="T33" s="87"/>
    </row>
    <row r="34" spans="1:20" s="88" customFormat="1" ht="18.75" customHeight="1" x14ac:dyDescent="0.3">
      <c r="A34" s="104" t="s">
        <v>66</v>
      </c>
      <c r="B34" s="45" t="s">
        <v>73</v>
      </c>
      <c r="C34" s="106"/>
      <c r="D34" s="107"/>
      <c r="E34" s="102"/>
      <c r="F34" s="108"/>
      <c r="G34" s="102"/>
      <c r="H34" s="102"/>
      <c r="I34" s="51"/>
      <c r="J34" s="109">
        <v>3219305</v>
      </c>
      <c r="K34" s="49"/>
      <c r="L34" s="49">
        <f>33000</f>
        <v>33000</v>
      </c>
      <c r="M34" s="110"/>
      <c r="N34" s="51"/>
      <c r="O34" s="51"/>
      <c r="P34" s="51"/>
      <c r="Q34" s="111"/>
      <c r="R34" s="112"/>
      <c r="S34" s="86"/>
      <c r="T34" s="87"/>
    </row>
    <row r="35" spans="1:20" s="88" customFormat="1" ht="18.75" customHeight="1" x14ac:dyDescent="0.3">
      <c r="A35" s="104" t="s">
        <v>66</v>
      </c>
      <c r="B35" s="45" t="s">
        <v>74</v>
      </c>
      <c r="C35" s="106"/>
      <c r="D35" s="107"/>
      <c r="E35" s="102"/>
      <c r="F35" s="108"/>
      <c r="G35" s="102"/>
      <c r="H35" s="102"/>
      <c r="I35" s="51"/>
      <c r="J35" s="109">
        <v>3219302</v>
      </c>
      <c r="K35" s="49"/>
      <c r="L35" s="49">
        <v>37000</v>
      </c>
      <c r="M35" s="110"/>
      <c r="N35" s="51"/>
      <c r="O35" s="51"/>
      <c r="P35" s="51"/>
      <c r="Q35" s="111"/>
      <c r="R35" s="112"/>
      <c r="S35" s="86"/>
      <c r="T35" s="87"/>
    </row>
    <row r="36" spans="1:20" s="88" customFormat="1" ht="18.75" customHeight="1" x14ac:dyDescent="0.3">
      <c r="A36" s="104" t="s">
        <v>66</v>
      </c>
      <c r="B36" s="45" t="s">
        <v>75</v>
      </c>
      <c r="C36" s="106"/>
      <c r="D36" s="107"/>
      <c r="E36" s="102"/>
      <c r="F36" s="108"/>
      <c r="G36" s="102"/>
      <c r="H36" s="102"/>
      <c r="I36" s="51"/>
      <c r="J36" s="109">
        <v>3532210</v>
      </c>
      <c r="K36" s="49"/>
      <c r="L36" s="49">
        <v>3500</v>
      </c>
      <c r="M36" s="110"/>
      <c r="N36" s="51"/>
      <c r="O36" s="51"/>
      <c r="P36" s="51"/>
      <c r="Q36" s="111"/>
      <c r="R36" s="112"/>
      <c r="S36" s="86"/>
      <c r="T36" s="87"/>
    </row>
    <row r="37" spans="1:20" s="88" customFormat="1" ht="18.75" customHeight="1" x14ac:dyDescent="0.3">
      <c r="A37" s="104" t="s">
        <v>66</v>
      </c>
      <c r="B37" s="45" t="s">
        <v>76</v>
      </c>
      <c r="C37" s="106"/>
      <c r="D37" s="107"/>
      <c r="E37" s="102"/>
      <c r="F37" s="108"/>
      <c r="G37" s="102"/>
      <c r="H37" s="102"/>
      <c r="I37" s="51"/>
      <c r="J37" s="109">
        <v>3532201</v>
      </c>
      <c r="K37" s="49"/>
      <c r="L37" s="49">
        <f>7200+5800</f>
        <v>13000</v>
      </c>
      <c r="M37" s="110"/>
      <c r="N37" s="51"/>
      <c r="O37" s="51"/>
      <c r="P37" s="51"/>
      <c r="Q37" s="111"/>
      <c r="R37" s="112"/>
      <c r="S37" s="86"/>
      <c r="T37" s="87"/>
    </row>
    <row r="38" spans="1:20" s="88" customFormat="1" ht="18.75" customHeight="1" x14ac:dyDescent="0.3">
      <c r="A38" s="104" t="s">
        <v>66</v>
      </c>
      <c r="B38" s="45" t="s">
        <v>77</v>
      </c>
      <c r="C38" s="106"/>
      <c r="D38" s="107"/>
      <c r="E38" s="102"/>
      <c r="F38" s="108"/>
      <c r="G38" s="102"/>
      <c r="H38" s="102"/>
      <c r="I38" s="51"/>
      <c r="J38" s="109">
        <v>3641001</v>
      </c>
      <c r="K38" s="49"/>
      <c r="L38" s="49">
        <f>7500</f>
        <v>7500</v>
      </c>
      <c r="M38" s="110"/>
      <c r="N38" s="51"/>
      <c r="O38" s="51"/>
      <c r="P38" s="51"/>
      <c r="Q38" s="111"/>
      <c r="R38" s="112"/>
      <c r="S38" s="86"/>
      <c r="T38" s="87"/>
    </row>
    <row r="39" spans="1:20" s="88" customFormat="1" ht="18.75" customHeight="1" thickBot="1" x14ac:dyDescent="0.35">
      <c r="A39" s="104" t="s">
        <v>66</v>
      </c>
      <c r="B39" s="105" t="s">
        <v>78</v>
      </c>
      <c r="C39" s="106"/>
      <c r="D39" s="107"/>
      <c r="E39" s="102"/>
      <c r="F39" s="108"/>
      <c r="G39" s="102"/>
      <c r="H39" s="102"/>
      <c r="I39" s="51"/>
      <c r="J39" s="109">
        <v>2391102</v>
      </c>
      <c r="K39" s="49"/>
      <c r="L39" s="49">
        <v>4800</v>
      </c>
      <c r="M39" s="110"/>
      <c r="N39" s="51"/>
      <c r="O39" s="51"/>
      <c r="P39" s="51"/>
      <c r="Q39" s="111"/>
      <c r="R39" s="112"/>
      <c r="S39" s="86"/>
      <c r="T39" s="87"/>
    </row>
    <row r="40" spans="1:20" s="88" customFormat="1" ht="18" customHeight="1" thickBot="1" x14ac:dyDescent="0.35">
      <c r="A40" s="113" t="s">
        <v>79</v>
      </c>
      <c r="B40" s="114" t="s">
        <v>80</v>
      </c>
      <c r="C40" s="76">
        <v>1</v>
      </c>
      <c r="D40" s="115">
        <v>10031128</v>
      </c>
      <c r="E40" s="78"/>
      <c r="F40" s="79"/>
      <c r="G40" s="80">
        <f>SUM(G41)</f>
        <v>4500000</v>
      </c>
      <c r="H40" s="78"/>
      <c r="I40" s="80">
        <f t="shared" si="0"/>
        <v>14531128</v>
      </c>
      <c r="J40" s="81"/>
      <c r="K40" s="82">
        <v>5197607</v>
      </c>
      <c r="L40" s="82">
        <f>SUM(L41:L45)</f>
        <v>1103400</v>
      </c>
      <c r="M40" s="83">
        <f t="shared" si="1"/>
        <v>0.43362132657561064</v>
      </c>
      <c r="N40" s="80">
        <f t="shared" si="2"/>
        <v>6301007</v>
      </c>
      <c r="O40" s="80">
        <f t="shared" si="3"/>
        <v>6301007</v>
      </c>
      <c r="P40" s="80">
        <f t="shared" si="4"/>
        <v>8230121</v>
      </c>
      <c r="Q40" s="84">
        <f t="shared" si="5"/>
        <v>0.5663786734243893</v>
      </c>
      <c r="R40" s="85">
        <f t="shared" si="6"/>
        <v>6301007</v>
      </c>
      <c r="S40" s="86"/>
      <c r="T40" s="87"/>
    </row>
    <row r="41" spans="1:20" s="103" customFormat="1" ht="18" customHeight="1" x14ac:dyDescent="0.3">
      <c r="A41" s="116" t="s">
        <v>79</v>
      </c>
      <c r="B41" s="117" t="s">
        <v>68</v>
      </c>
      <c r="C41" s="91"/>
      <c r="D41" s="118"/>
      <c r="E41" s="93"/>
      <c r="F41" s="94"/>
      <c r="G41" s="95">
        <v>4500000</v>
      </c>
      <c r="H41" s="93"/>
      <c r="I41" s="96"/>
      <c r="J41" s="97"/>
      <c r="K41" s="95"/>
      <c r="L41" s="95"/>
      <c r="M41" s="98"/>
      <c r="N41" s="96"/>
      <c r="O41" s="96"/>
      <c r="P41" s="96"/>
      <c r="Q41" s="99"/>
      <c r="R41" s="100"/>
      <c r="S41" s="101"/>
      <c r="T41" s="102"/>
    </row>
    <row r="42" spans="1:20" s="103" customFormat="1" ht="18" customHeight="1" x14ac:dyDescent="0.3">
      <c r="A42" s="119" t="s">
        <v>79</v>
      </c>
      <c r="B42" s="45" t="s">
        <v>81</v>
      </c>
      <c r="C42" s="106"/>
      <c r="D42" s="47"/>
      <c r="E42" s="102"/>
      <c r="F42" s="108"/>
      <c r="G42" s="49"/>
      <c r="H42" s="102"/>
      <c r="I42" s="51"/>
      <c r="J42" s="109">
        <v>1202001</v>
      </c>
      <c r="K42" s="49"/>
      <c r="L42" s="49">
        <f>165000+7000</f>
        <v>172000</v>
      </c>
      <c r="M42" s="110"/>
      <c r="N42" s="51"/>
      <c r="O42" s="51"/>
      <c r="P42" s="51"/>
      <c r="Q42" s="120"/>
      <c r="R42" s="51"/>
      <c r="S42" s="101"/>
      <c r="T42" s="102"/>
    </row>
    <row r="43" spans="1:20" s="103" customFormat="1" ht="18" customHeight="1" x14ac:dyDescent="0.3">
      <c r="A43" s="119" t="s">
        <v>79</v>
      </c>
      <c r="B43" s="45" t="s">
        <v>82</v>
      </c>
      <c r="C43" s="106"/>
      <c r="D43" s="47"/>
      <c r="E43" s="102"/>
      <c r="F43" s="108"/>
      <c r="G43" s="49"/>
      <c r="H43" s="102"/>
      <c r="I43" s="51"/>
      <c r="J43" s="109">
        <v>3335001</v>
      </c>
      <c r="K43" s="49"/>
      <c r="L43" s="49">
        <v>649400</v>
      </c>
      <c r="M43" s="110"/>
      <c r="N43" s="51"/>
      <c r="O43" s="51"/>
      <c r="P43" s="51"/>
      <c r="Q43" s="121"/>
      <c r="R43" s="122"/>
      <c r="S43" s="101"/>
      <c r="T43" s="102"/>
    </row>
    <row r="44" spans="1:20" s="103" customFormat="1" ht="18" customHeight="1" x14ac:dyDescent="0.3">
      <c r="A44" s="119" t="s">
        <v>79</v>
      </c>
      <c r="B44" s="45" t="s">
        <v>83</v>
      </c>
      <c r="C44" s="106"/>
      <c r="D44" s="47"/>
      <c r="E44" s="102"/>
      <c r="F44" s="108"/>
      <c r="G44" s="49"/>
      <c r="H44" s="102"/>
      <c r="I44" s="51"/>
      <c r="J44" s="109">
        <v>3511004</v>
      </c>
      <c r="K44" s="49"/>
      <c r="L44" s="49">
        <v>260000</v>
      </c>
      <c r="M44" s="110"/>
      <c r="N44" s="51"/>
      <c r="O44" s="51"/>
      <c r="P44" s="51"/>
      <c r="Q44" s="121"/>
      <c r="R44" s="122"/>
      <c r="S44" s="101"/>
      <c r="T44" s="102"/>
    </row>
    <row r="45" spans="1:20" s="88" customFormat="1" ht="18" customHeight="1" thickBot="1" x14ac:dyDescent="0.35">
      <c r="A45" s="123" t="s">
        <v>79</v>
      </c>
      <c r="B45" s="124" t="s">
        <v>84</v>
      </c>
      <c r="C45" s="125"/>
      <c r="D45" s="126"/>
      <c r="E45" s="127"/>
      <c r="F45" s="128"/>
      <c r="G45" s="127"/>
      <c r="H45" s="127"/>
      <c r="I45" s="71"/>
      <c r="J45" s="129">
        <v>2719004</v>
      </c>
      <c r="K45" s="69"/>
      <c r="L45" s="69">
        <v>22000</v>
      </c>
      <c r="M45" s="130"/>
      <c r="N45" s="71"/>
      <c r="O45" s="71"/>
      <c r="P45" s="71"/>
      <c r="Q45" s="131"/>
      <c r="R45" s="132"/>
      <c r="S45" s="86"/>
      <c r="T45" s="87"/>
    </row>
    <row r="46" spans="1:20" s="88" customFormat="1" ht="17.25" thickBot="1" x14ac:dyDescent="0.35">
      <c r="A46" s="133" t="s">
        <v>85</v>
      </c>
      <c r="B46" s="134" t="s">
        <v>86</v>
      </c>
      <c r="C46" s="76">
        <v>1</v>
      </c>
      <c r="D46" s="115">
        <v>23209632.333333332</v>
      </c>
      <c r="E46" s="78"/>
      <c r="F46" s="79"/>
      <c r="G46" s="78"/>
      <c r="H46" s="78"/>
      <c r="I46" s="80">
        <f t="shared" si="0"/>
        <v>23209632.333333332</v>
      </c>
      <c r="J46" s="81"/>
      <c r="K46" s="82">
        <v>1505497</v>
      </c>
      <c r="L46" s="82">
        <f>SUM(L47:L47)</f>
        <v>0</v>
      </c>
      <c r="M46" s="83">
        <f t="shared" si="1"/>
        <v>6.4865180903267788E-2</v>
      </c>
      <c r="N46" s="80">
        <f t="shared" si="2"/>
        <v>1505497</v>
      </c>
      <c r="O46" s="80">
        <f t="shared" si="3"/>
        <v>1505497</v>
      </c>
      <c r="P46" s="80">
        <f t="shared" si="4"/>
        <v>21704135.333333332</v>
      </c>
      <c r="Q46" s="84">
        <f t="shared" si="5"/>
        <v>0.93513481909673224</v>
      </c>
      <c r="R46" s="85">
        <f t="shared" si="6"/>
        <v>1505497</v>
      </c>
      <c r="S46" s="86"/>
      <c r="T46" s="87"/>
    </row>
    <row r="47" spans="1:20" s="88" customFormat="1" ht="17.25" thickBot="1" x14ac:dyDescent="0.35">
      <c r="A47" s="135" t="s">
        <v>85</v>
      </c>
      <c r="B47" s="136" t="s">
        <v>87</v>
      </c>
      <c r="C47" s="137"/>
      <c r="D47" s="138"/>
      <c r="E47" s="139"/>
      <c r="F47" s="140"/>
      <c r="G47" s="139"/>
      <c r="H47" s="139"/>
      <c r="I47" s="141"/>
      <c r="J47" s="142">
        <v>4653102</v>
      </c>
      <c r="K47" s="143"/>
      <c r="L47" s="39">
        <v>0</v>
      </c>
      <c r="M47" s="144"/>
      <c r="N47" s="141"/>
      <c r="O47" s="141"/>
      <c r="P47" s="141"/>
      <c r="Q47" s="145"/>
      <c r="R47" s="146"/>
      <c r="S47" s="86"/>
      <c r="T47" s="87"/>
    </row>
    <row r="48" spans="1:20" s="88" customFormat="1" ht="42.75" customHeight="1" thickBot="1" x14ac:dyDescent="0.35">
      <c r="A48" s="147" t="s">
        <v>88</v>
      </c>
      <c r="B48" s="148" t="s">
        <v>89</v>
      </c>
      <c r="C48" s="149" t="s">
        <v>25</v>
      </c>
      <c r="D48" s="77">
        <v>38900000</v>
      </c>
      <c r="E48" s="78"/>
      <c r="F48" s="79"/>
      <c r="G48" s="78"/>
      <c r="H48" s="78"/>
      <c r="I48" s="150">
        <f t="shared" si="0"/>
        <v>38900000</v>
      </c>
      <c r="J48" s="151"/>
      <c r="K48" s="152">
        <v>6831020</v>
      </c>
      <c r="L48" s="152">
        <f>SUM(L49:L51)</f>
        <v>2399180</v>
      </c>
      <c r="M48" s="153">
        <f t="shared" si="1"/>
        <v>0.23728020565552699</v>
      </c>
      <c r="N48" s="150">
        <f t="shared" si="2"/>
        <v>9230200</v>
      </c>
      <c r="O48" s="150">
        <f t="shared" si="3"/>
        <v>9230200</v>
      </c>
      <c r="P48" s="150">
        <f t="shared" si="4"/>
        <v>29669800</v>
      </c>
      <c r="Q48" s="154">
        <f t="shared" si="5"/>
        <v>0.76271979434447301</v>
      </c>
      <c r="R48" s="155">
        <f t="shared" si="6"/>
        <v>9230200</v>
      </c>
      <c r="S48" s="86"/>
      <c r="T48" s="87"/>
    </row>
    <row r="49" spans="1:20" s="103" customFormat="1" ht="23.25" customHeight="1" x14ac:dyDescent="0.3">
      <c r="A49" s="31" t="s">
        <v>90</v>
      </c>
      <c r="B49" s="156" t="s">
        <v>91</v>
      </c>
      <c r="C49" s="33"/>
      <c r="D49" s="157"/>
      <c r="E49" s="158"/>
      <c r="F49" s="159"/>
      <c r="G49" s="158"/>
      <c r="H49" s="158"/>
      <c r="I49" s="41"/>
      <c r="J49" s="142">
        <v>65116</v>
      </c>
      <c r="K49" s="39"/>
      <c r="L49" s="39">
        <f>75000+8400+7850</f>
        <v>91250</v>
      </c>
      <c r="M49" s="160"/>
      <c r="N49" s="41">
        <f t="shared" si="2"/>
        <v>91250</v>
      </c>
      <c r="O49" s="41">
        <f>K49+L49</f>
        <v>91250</v>
      </c>
      <c r="P49" s="41"/>
      <c r="Q49" s="161"/>
      <c r="R49" s="162"/>
      <c r="S49" s="101"/>
      <c r="T49" s="102"/>
    </row>
    <row r="50" spans="1:20" s="103" customFormat="1" ht="18" customHeight="1" x14ac:dyDescent="0.3">
      <c r="A50" s="31" t="s">
        <v>92</v>
      </c>
      <c r="B50" s="163" t="s">
        <v>93</v>
      </c>
      <c r="C50" s="164"/>
      <c r="D50" s="92"/>
      <c r="E50" s="93"/>
      <c r="F50" s="94"/>
      <c r="G50" s="93"/>
      <c r="H50" s="93"/>
      <c r="I50" s="96"/>
      <c r="J50" s="109">
        <v>17100</v>
      </c>
      <c r="K50" s="95"/>
      <c r="L50" s="95">
        <v>2223600</v>
      </c>
      <c r="M50" s="98"/>
      <c r="N50" s="96"/>
      <c r="O50" s="96"/>
      <c r="P50" s="96"/>
      <c r="Q50" s="99"/>
      <c r="R50" s="100"/>
      <c r="S50" s="101"/>
      <c r="T50" s="102"/>
    </row>
    <row r="51" spans="1:20" s="103" customFormat="1" ht="18.75" customHeight="1" thickBot="1" x14ac:dyDescent="0.35">
      <c r="A51" s="60" t="s">
        <v>94</v>
      </c>
      <c r="B51" s="165" t="s">
        <v>95</v>
      </c>
      <c r="C51" s="62"/>
      <c r="D51" s="63"/>
      <c r="E51" s="127"/>
      <c r="F51" s="128"/>
      <c r="G51" s="127"/>
      <c r="H51" s="127"/>
      <c r="I51" s="71"/>
      <c r="J51" s="129">
        <v>94110</v>
      </c>
      <c r="K51" s="69"/>
      <c r="L51" s="69">
        <f>19800+64530</f>
        <v>84330</v>
      </c>
      <c r="M51" s="130"/>
      <c r="N51" s="71">
        <f t="shared" si="2"/>
        <v>84330</v>
      </c>
      <c r="O51" s="71">
        <f t="shared" ref="O51" si="7">K51+L51</f>
        <v>84330</v>
      </c>
      <c r="P51" s="71"/>
      <c r="Q51" s="131"/>
      <c r="R51" s="132"/>
      <c r="S51" s="101"/>
      <c r="T51" s="102"/>
    </row>
    <row r="52" spans="1:20" s="88" customFormat="1" ht="28.5" customHeight="1" thickBot="1" x14ac:dyDescent="0.35">
      <c r="A52" s="166" t="s">
        <v>96</v>
      </c>
      <c r="B52" s="167" t="s">
        <v>97</v>
      </c>
      <c r="C52" s="168" t="s">
        <v>25</v>
      </c>
      <c r="D52" s="169">
        <v>15000000</v>
      </c>
      <c r="E52" s="170"/>
      <c r="F52" s="171"/>
      <c r="G52" s="170"/>
      <c r="H52" s="170"/>
      <c r="I52" s="150">
        <f t="shared" si="0"/>
        <v>15000000</v>
      </c>
      <c r="J52" s="151">
        <v>71434</v>
      </c>
      <c r="K52" s="152">
        <v>3777401</v>
      </c>
      <c r="L52" s="152">
        <v>0</v>
      </c>
      <c r="M52" s="153">
        <f t="shared" si="1"/>
        <v>0.25182673333333333</v>
      </c>
      <c r="N52" s="150">
        <f t="shared" si="2"/>
        <v>3777401</v>
      </c>
      <c r="O52" s="150">
        <f t="shared" si="3"/>
        <v>3777401</v>
      </c>
      <c r="P52" s="150">
        <f t="shared" si="4"/>
        <v>11222599</v>
      </c>
      <c r="Q52" s="154">
        <f t="shared" si="5"/>
        <v>0.74817326666666661</v>
      </c>
      <c r="R52" s="155">
        <f t="shared" si="6"/>
        <v>3777401</v>
      </c>
      <c r="S52" s="86"/>
      <c r="T52" s="87"/>
    </row>
    <row r="53" spans="1:20" s="88" customFormat="1" ht="16.5" customHeight="1" thickBot="1" x14ac:dyDescent="0.35">
      <c r="A53" s="172" t="s">
        <v>98</v>
      </c>
      <c r="B53" s="173" t="s">
        <v>99</v>
      </c>
      <c r="C53" s="174">
        <v>1</v>
      </c>
      <c r="D53" s="77">
        <v>172550000</v>
      </c>
      <c r="E53" s="170"/>
      <c r="F53" s="171"/>
      <c r="G53" s="152">
        <f>SUM(G54)</f>
        <v>0</v>
      </c>
      <c r="H53" s="152">
        <f>SUM(H54:H60)</f>
        <v>16500000</v>
      </c>
      <c r="I53" s="150">
        <f t="shared" si="0"/>
        <v>156050000</v>
      </c>
      <c r="J53" s="170"/>
      <c r="K53" s="175">
        <v>48006061</v>
      </c>
      <c r="L53" s="176">
        <f>SUM(L55:L60)</f>
        <v>4500566</v>
      </c>
      <c r="M53" s="153">
        <f>N53/I53</f>
        <v>0.33647309836590839</v>
      </c>
      <c r="N53" s="150">
        <f t="shared" si="2"/>
        <v>52506627</v>
      </c>
      <c r="O53" s="150">
        <f t="shared" si="3"/>
        <v>52506627</v>
      </c>
      <c r="P53" s="150">
        <f t="shared" si="4"/>
        <v>103543373</v>
      </c>
      <c r="Q53" s="154">
        <f t="shared" si="5"/>
        <v>0.66352690163409167</v>
      </c>
      <c r="R53" s="177">
        <f t="shared" si="6"/>
        <v>52506627</v>
      </c>
      <c r="S53" s="86"/>
      <c r="T53" s="87"/>
    </row>
    <row r="54" spans="1:20" s="88" customFormat="1" ht="16.5" customHeight="1" x14ac:dyDescent="0.3">
      <c r="A54" s="178" t="s">
        <v>98</v>
      </c>
      <c r="B54" s="136" t="s">
        <v>68</v>
      </c>
      <c r="C54" s="137"/>
      <c r="D54" s="179"/>
      <c r="E54" s="180"/>
      <c r="F54" s="181"/>
      <c r="G54" s="182"/>
      <c r="H54" s="182">
        <v>16500000</v>
      </c>
      <c r="I54" s="183"/>
      <c r="J54" s="180"/>
      <c r="K54" s="184"/>
      <c r="L54" s="184"/>
      <c r="M54" s="185"/>
      <c r="N54" s="183"/>
      <c r="O54" s="183"/>
      <c r="P54" s="183"/>
      <c r="Q54" s="186"/>
      <c r="R54" s="187"/>
      <c r="S54" s="86"/>
      <c r="T54" s="87"/>
    </row>
    <row r="55" spans="1:20" s="88" customFormat="1" ht="18.75" customHeight="1" x14ac:dyDescent="0.3">
      <c r="A55" s="188" t="s">
        <v>98</v>
      </c>
      <c r="B55" s="105" t="s">
        <v>100</v>
      </c>
      <c r="C55" s="56"/>
      <c r="D55" s="189"/>
      <c r="E55" s="87"/>
      <c r="F55" s="190"/>
      <c r="G55" s="87"/>
      <c r="H55" s="87"/>
      <c r="I55" s="191"/>
      <c r="J55" s="109">
        <v>3254001</v>
      </c>
      <c r="K55" s="49"/>
      <c r="L55" s="49">
        <v>250000</v>
      </c>
      <c r="M55" s="192"/>
      <c r="N55" s="193"/>
      <c r="O55" s="191"/>
      <c r="P55" s="191"/>
      <c r="Q55" s="194"/>
      <c r="R55" s="195"/>
      <c r="S55" s="86"/>
      <c r="T55" s="87"/>
    </row>
    <row r="56" spans="1:20" s="88" customFormat="1" ht="18.75" customHeight="1" x14ac:dyDescent="0.3">
      <c r="A56" s="188" t="s">
        <v>98</v>
      </c>
      <c r="B56" s="105" t="s">
        <v>101</v>
      </c>
      <c r="C56" s="56"/>
      <c r="D56" s="189"/>
      <c r="E56" s="87"/>
      <c r="F56" s="190"/>
      <c r="G56" s="87"/>
      <c r="H56" s="87"/>
      <c r="I56" s="191"/>
      <c r="J56" s="109">
        <v>82221</v>
      </c>
      <c r="K56" s="49"/>
      <c r="L56" s="49">
        <v>2500000</v>
      </c>
      <c r="M56" s="192"/>
      <c r="N56" s="193"/>
      <c r="O56" s="191"/>
      <c r="P56" s="191"/>
      <c r="Q56" s="194"/>
      <c r="R56" s="195"/>
      <c r="S56" s="86"/>
      <c r="T56" s="87"/>
    </row>
    <row r="57" spans="1:20" s="88" customFormat="1" ht="18.75" customHeight="1" x14ac:dyDescent="0.3">
      <c r="A57" s="188" t="s">
        <v>98</v>
      </c>
      <c r="B57" s="105" t="s">
        <v>102</v>
      </c>
      <c r="C57" s="56"/>
      <c r="D57" s="189"/>
      <c r="E57" s="87"/>
      <c r="F57" s="190"/>
      <c r="G57" s="87"/>
      <c r="H57" s="87"/>
      <c r="I57" s="191"/>
      <c r="J57" s="109">
        <v>8715299</v>
      </c>
      <c r="K57" s="49"/>
      <c r="L57" s="49">
        <v>350000</v>
      </c>
      <c r="M57" s="192"/>
      <c r="N57" s="193"/>
      <c r="O57" s="191"/>
      <c r="P57" s="191"/>
      <c r="Q57" s="194"/>
      <c r="R57" s="195"/>
      <c r="S57" s="86"/>
      <c r="T57" s="87"/>
    </row>
    <row r="58" spans="1:20" s="88" customFormat="1" ht="16.5" customHeight="1" x14ac:dyDescent="0.3">
      <c r="A58" s="188" t="s">
        <v>98</v>
      </c>
      <c r="B58" s="105" t="s">
        <v>103</v>
      </c>
      <c r="C58" s="56"/>
      <c r="D58" s="189"/>
      <c r="E58" s="87"/>
      <c r="F58" s="190"/>
      <c r="G58" s="87"/>
      <c r="H58" s="87"/>
      <c r="I58" s="191"/>
      <c r="J58" s="109">
        <v>84210</v>
      </c>
      <c r="K58" s="49"/>
      <c r="L58" s="49">
        <v>203728</v>
      </c>
      <c r="M58" s="192"/>
      <c r="N58" s="191"/>
      <c r="O58" s="191"/>
      <c r="P58" s="191"/>
      <c r="Q58" s="194"/>
      <c r="R58" s="195"/>
      <c r="S58" s="86"/>
      <c r="T58" s="87"/>
    </row>
    <row r="59" spans="1:20" s="88" customFormat="1" ht="16.5" customHeight="1" x14ac:dyDescent="0.3">
      <c r="A59" s="188" t="s">
        <v>98</v>
      </c>
      <c r="B59" s="196" t="s">
        <v>104</v>
      </c>
      <c r="C59" s="56"/>
      <c r="D59" s="189"/>
      <c r="E59" s="87"/>
      <c r="F59" s="190"/>
      <c r="G59" s="87"/>
      <c r="H59" s="87"/>
      <c r="I59" s="191"/>
      <c r="J59" s="109">
        <v>85310</v>
      </c>
      <c r="K59" s="49"/>
      <c r="L59" s="49">
        <f>280000+500000+145000+120000</f>
        <v>1045000</v>
      </c>
      <c r="M59" s="192"/>
      <c r="N59" s="191"/>
      <c r="O59" s="191"/>
      <c r="P59" s="191"/>
      <c r="Q59" s="194"/>
      <c r="R59" s="195"/>
      <c r="S59" s="86"/>
      <c r="T59" s="87"/>
    </row>
    <row r="60" spans="1:20" s="88" customFormat="1" ht="16.5" customHeight="1" x14ac:dyDescent="0.3">
      <c r="A60" s="31" t="s">
        <v>98</v>
      </c>
      <c r="B60" s="105" t="s">
        <v>105</v>
      </c>
      <c r="C60" s="56"/>
      <c r="D60" s="189"/>
      <c r="E60" s="87"/>
      <c r="F60" s="190"/>
      <c r="G60" s="87"/>
      <c r="H60" s="87"/>
      <c r="I60" s="191"/>
      <c r="J60" s="109">
        <v>84120</v>
      </c>
      <c r="K60" s="49"/>
      <c r="L60" s="49">
        <v>151838</v>
      </c>
      <c r="M60" s="192"/>
      <c r="N60" s="191"/>
      <c r="O60" s="191"/>
      <c r="P60" s="191"/>
      <c r="Q60" s="194"/>
      <c r="R60" s="195"/>
      <c r="S60" s="86"/>
      <c r="T60" s="87"/>
    </row>
    <row r="61" spans="1:20" s="88" customFormat="1" ht="17.25" thickBot="1" x14ac:dyDescent="0.35">
      <c r="A61" s="197" t="s">
        <v>106</v>
      </c>
      <c r="B61" s="198" t="s">
        <v>107</v>
      </c>
      <c r="C61" s="199" t="s">
        <v>25</v>
      </c>
      <c r="D61" s="200">
        <v>40000000</v>
      </c>
      <c r="E61" s="201"/>
      <c r="F61" s="202"/>
      <c r="G61" s="201"/>
      <c r="H61" s="201"/>
      <c r="I61" s="203">
        <f t="shared" si="0"/>
        <v>40000000</v>
      </c>
      <c r="J61" s="204"/>
      <c r="K61" s="205"/>
      <c r="L61" s="205">
        <v>0</v>
      </c>
      <c r="M61" s="206">
        <f t="shared" si="1"/>
        <v>0</v>
      </c>
      <c r="N61" s="207">
        <f t="shared" si="2"/>
        <v>0</v>
      </c>
      <c r="O61" s="207">
        <f t="shared" si="3"/>
        <v>0</v>
      </c>
      <c r="P61" s="207">
        <f t="shared" si="4"/>
        <v>40000000</v>
      </c>
      <c r="Q61" s="208">
        <f t="shared" si="5"/>
        <v>1</v>
      </c>
      <c r="R61" s="209">
        <f t="shared" si="6"/>
        <v>0</v>
      </c>
      <c r="S61" s="86"/>
      <c r="T61" s="87"/>
    </row>
    <row r="62" spans="1:20" s="88" customFormat="1" ht="17.25" thickBot="1" x14ac:dyDescent="0.35">
      <c r="A62" s="210" t="s">
        <v>108</v>
      </c>
      <c r="B62" s="211" t="s">
        <v>109</v>
      </c>
      <c r="C62" s="212" t="s">
        <v>25</v>
      </c>
      <c r="D62" s="169">
        <v>55000000</v>
      </c>
      <c r="E62" s="78"/>
      <c r="F62" s="79">
        <f>SUM(F63:F65)</f>
        <v>31763215</v>
      </c>
      <c r="G62" s="78"/>
      <c r="H62" s="78"/>
      <c r="I62" s="150">
        <f t="shared" si="0"/>
        <v>86763215</v>
      </c>
      <c r="J62" s="81"/>
      <c r="K62" s="152">
        <v>30450908</v>
      </c>
      <c r="L62" s="152">
        <f>SUM(L63:L65)</f>
        <v>7114066</v>
      </c>
      <c r="M62" s="153">
        <f t="shared" si="1"/>
        <v>0.4329596822800999</v>
      </c>
      <c r="N62" s="150">
        <f>K62+L62</f>
        <v>37564974</v>
      </c>
      <c r="O62" s="150">
        <f t="shared" si="3"/>
        <v>37564974</v>
      </c>
      <c r="P62" s="150">
        <f t="shared" si="4"/>
        <v>49198241</v>
      </c>
      <c r="Q62" s="154">
        <f t="shared" si="5"/>
        <v>0.56704031771990004</v>
      </c>
      <c r="R62" s="155">
        <f t="shared" si="6"/>
        <v>37564974</v>
      </c>
      <c r="S62" s="86"/>
      <c r="T62" s="87"/>
    </row>
    <row r="63" spans="1:20" s="88" customFormat="1" x14ac:dyDescent="0.3">
      <c r="A63" s="213" t="s">
        <v>110</v>
      </c>
      <c r="B63" s="214" t="s">
        <v>111</v>
      </c>
      <c r="C63" s="215">
        <v>45</v>
      </c>
      <c r="D63" s="216"/>
      <c r="E63" s="217"/>
      <c r="F63" s="94">
        <v>31763215</v>
      </c>
      <c r="G63" s="217"/>
      <c r="H63" s="217"/>
      <c r="I63" s="218"/>
      <c r="J63" s="219"/>
      <c r="K63" s="220"/>
      <c r="L63" s="220"/>
      <c r="M63" s="185"/>
      <c r="N63" s="218"/>
      <c r="O63" s="218"/>
      <c r="P63" s="218"/>
      <c r="Q63" s="221"/>
      <c r="R63" s="222"/>
      <c r="S63" s="86"/>
      <c r="T63" s="87"/>
    </row>
    <row r="64" spans="1:20" s="88" customFormat="1" x14ac:dyDescent="0.3">
      <c r="A64" s="223" t="s">
        <v>108</v>
      </c>
      <c r="B64" s="224" t="s">
        <v>109</v>
      </c>
      <c r="C64" s="225"/>
      <c r="D64" s="200"/>
      <c r="E64" s="201"/>
      <c r="F64" s="202"/>
      <c r="G64" s="201"/>
      <c r="H64" s="201"/>
      <c r="I64" s="207"/>
      <c r="J64" s="129">
        <v>64112</v>
      </c>
      <c r="K64" s="69"/>
      <c r="L64" s="69">
        <v>4956796</v>
      </c>
      <c r="M64" s="192"/>
      <c r="N64" s="207"/>
      <c r="O64" s="207"/>
      <c r="P64" s="207"/>
      <c r="Q64" s="226"/>
      <c r="R64" s="227"/>
      <c r="S64" s="86"/>
      <c r="T64" s="87"/>
    </row>
    <row r="65" spans="1:20" s="88" customFormat="1" ht="17.25" thickBot="1" x14ac:dyDescent="0.35">
      <c r="A65" s="228" t="s">
        <v>108</v>
      </c>
      <c r="B65" s="224" t="s">
        <v>112</v>
      </c>
      <c r="C65" s="225"/>
      <c r="D65" s="200"/>
      <c r="E65" s="201"/>
      <c r="F65" s="202"/>
      <c r="G65" s="201"/>
      <c r="H65" s="201"/>
      <c r="I65" s="207"/>
      <c r="J65" s="129">
        <v>64220</v>
      </c>
      <c r="K65" s="69"/>
      <c r="L65" s="69">
        <v>2157270</v>
      </c>
      <c r="M65" s="206"/>
      <c r="N65" s="207"/>
      <c r="O65" s="207"/>
      <c r="P65" s="207"/>
      <c r="Q65" s="226"/>
      <c r="R65" s="229"/>
      <c r="S65" s="86"/>
      <c r="T65" s="87"/>
    </row>
    <row r="66" spans="1:20" s="88" customFormat="1" ht="17.25" thickBot="1" x14ac:dyDescent="0.35">
      <c r="A66" s="74" t="s">
        <v>113</v>
      </c>
      <c r="B66" s="75" t="s">
        <v>114</v>
      </c>
      <c r="C66" s="76" t="s">
        <v>25</v>
      </c>
      <c r="D66" s="115">
        <v>2000000</v>
      </c>
      <c r="E66" s="78"/>
      <c r="F66" s="79"/>
      <c r="G66" s="78"/>
      <c r="H66" s="78"/>
      <c r="I66" s="80">
        <f>D66-E66+F66+G66-H66</f>
        <v>2000000</v>
      </c>
      <c r="J66" s="78"/>
      <c r="K66" s="82"/>
      <c r="L66" s="82"/>
      <c r="M66" s="83">
        <f>N66/I66</f>
        <v>0</v>
      </c>
      <c r="N66" s="80">
        <f>K66+L66</f>
        <v>0</v>
      </c>
      <c r="O66" s="80">
        <f>K66+L66</f>
        <v>0</v>
      </c>
      <c r="P66" s="80">
        <f>I66-N66</f>
        <v>2000000</v>
      </c>
      <c r="Q66" s="230">
        <f>P66/I66</f>
        <v>1</v>
      </c>
      <c r="R66" s="231">
        <f>O66</f>
        <v>0</v>
      </c>
      <c r="S66" s="86"/>
      <c r="T66" s="87"/>
    </row>
    <row r="67" spans="1:20" s="88" customFormat="1" ht="17.25" thickBot="1" x14ac:dyDescent="0.35">
      <c r="A67" s="74" t="s">
        <v>115</v>
      </c>
      <c r="B67" s="75" t="s">
        <v>116</v>
      </c>
      <c r="C67" s="76" t="s">
        <v>117</v>
      </c>
      <c r="D67" s="115"/>
      <c r="E67" s="78"/>
      <c r="F67" s="79">
        <v>20000000</v>
      </c>
      <c r="G67" s="78"/>
      <c r="H67" s="78"/>
      <c r="I67" s="80">
        <f>D67-E67+F67+G67-H67</f>
        <v>20000000</v>
      </c>
      <c r="J67" s="78"/>
      <c r="K67" s="82">
        <v>0</v>
      </c>
      <c r="L67" s="82"/>
      <c r="M67" s="83">
        <f>N67/I67</f>
        <v>0</v>
      </c>
      <c r="N67" s="80">
        <f>K67+L67</f>
        <v>0</v>
      </c>
      <c r="O67" s="80">
        <f>K67+L67</f>
        <v>0</v>
      </c>
      <c r="P67" s="80">
        <f>I67-N67</f>
        <v>20000000</v>
      </c>
      <c r="Q67" s="230">
        <f>P67/I67</f>
        <v>1</v>
      </c>
      <c r="R67" s="231">
        <f>O67</f>
        <v>0</v>
      </c>
      <c r="S67" s="86"/>
      <c r="T67" s="87"/>
    </row>
    <row r="68" spans="1:20" s="88" customFormat="1" ht="17.25" thickBot="1" x14ac:dyDescent="0.35">
      <c r="A68" s="232"/>
      <c r="B68" s="233"/>
      <c r="C68" s="234"/>
      <c r="D68" s="235"/>
      <c r="E68" s="236"/>
      <c r="F68" s="237"/>
      <c r="G68" s="236"/>
      <c r="H68" s="236"/>
      <c r="I68" s="238"/>
      <c r="J68" s="239"/>
      <c r="K68" s="240"/>
      <c r="L68" s="240"/>
      <c r="M68" s="241"/>
      <c r="N68" s="238"/>
      <c r="O68" s="238"/>
      <c r="P68" s="238"/>
      <c r="Q68" s="242"/>
      <c r="R68" s="243"/>
      <c r="S68" s="86"/>
      <c r="T68" s="87"/>
    </row>
    <row r="69" spans="1:20" s="88" customFormat="1" x14ac:dyDescent="0.3">
      <c r="S69" s="87"/>
      <c r="T69" s="87"/>
    </row>
    <row r="70" spans="1:20" s="244" customFormat="1" x14ac:dyDescent="0.3">
      <c r="D70" s="245">
        <f>SUM(D7:D68)</f>
        <v>1352132207.3333335</v>
      </c>
      <c r="E70" s="245">
        <f>SUM(E7:E68)</f>
        <v>0</v>
      </c>
      <c r="F70" s="245">
        <f>F67+F62+F53+F52+F48+F46+F40+F28+F27+F26+F25+F24+F23+F22+F21+F20+F19+F18+F17+F16+F15+F14+F13+F12+F11+F10+F9+F8+F7</f>
        <v>212763215</v>
      </c>
      <c r="G70" s="245">
        <f>G67+G62+G53+G52+G48+G46+G40+G28+G27+G26+G25+G24+G23+G22+G21+G20+G19+G18+G17+G16+G15+G14+G13+G12+G11+G10+G9+G8+G7</f>
        <v>16500000</v>
      </c>
      <c r="H70" s="245">
        <f>H67+H62+H53+H52+H48+H46+H40+H28+H27+H26+H25+H24+H23+H22+H21+H20+H19+H18+H17+H16+H15+H14+H13+H12+H11+H10+H9+H8+H7</f>
        <v>16500000</v>
      </c>
      <c r="I70" s="246">
        <f>SUM(I7:I68)</f>
        <v>1564895422.3333333</v>
      </c>
      <c r="K70" s="247">
        <f>K7+K9+K10+K11+K12+K14+K15+K16+K17+K19+K20+K21+K22+K23+K24+K25+K27+K28+K40+K46+K48+K52+K53+K62+K66+K67</f>
        <v>524469884</v>
      </c>
      <c r="L70" s="248">
        <f>L7+L9+L10+L11+L12+L14+L15+L16+L17+L19+L20+L21+L22+L23+L24+L25+L27+L28+L40+L46+L48+L53+L62+L52+L66</f>
        <v>105427087</v>
      </c>
      <c r="M70" s="249">
        <f>N70/I70</f>
        <v>0.40251697462364211</v>
      </c>
      <c r="N70" s="247">
        <f>N62+N61+N53+N48+N46+N40+N28+N7+N9+N10+N11+N12+N14+N15+N16+N17+N19+N20+N21+N22+N23+N24+N25+N27+N52</f>
        <v>629896971</v>
      </c>
      <c r="O70" s="247">
        <f>O62+O61+O53+O48+O46+O40+O28+O7+O9+O10+O11+O12+O14+O15+O16+O17+O19+O20+O21+O22+O23+O24+O25+O27+O52</f>
        <v>629896971</v>
      </c>
      <c r="P70" s="247">
        <f>P62+P61+P53+P48+P46+P40+P28+P7+P9+P10+P11+P12+P14+P15+P16+P17+P19+P20+P21+P22+P23+P24+P25+P27+P52+P66+P67</f>
        <v>773998451.33333337</v>
      </c>
      <c r="Q70" s="250">
        <f t="shared" si="5"/>
        <v>0.49460075113470842</v>
      </c>
      <c r="R70" s="247">
        <f>R62+R53+R48+R46+R40+R28+R27+R25+R24+R23+R22+R21+R20+R19+R17+R16+R15+R14+R12+R11+R10+R9+R7</f>
        <v>626119570</v>
      </c>
    </row>
    <row r="71" spans="1:20" x14ac:dyDescent="0.3">
      <c r="L71" s="2"/>
    </row>
    <row r="72" spans="1:20" x14ac:dyDescent="0.3">
      <c r="L72" s="30"/>
      <c r="N72" s="30"/>
    </row>
    <row r="73" spans="1:20" x14ac:dyDescent="0.3">
      <c r="L73" s="251"/>
      <c r="N73" s="251"/>
    </row>
    <row r="74" spans="1:20" x14ac:dyDescent="0.3">
      <c r="L74" s="251"/>
      <c r="N74" s="30"/>
    </row>
    <row r="75" spans="1:20" x14ac:dyDescent="0.3">
      <c r="A75" s="244" t="s">
        <v>118</v>
      </c>
      <c r="C75" s="244" t="s">
        <v>119</v>
      </c>
      <c r="L75" s="2"/>
      <c r="N75" s="251"/>
    </row>
    <row r="76" spans="1:20" x14ac:dyDescent="0.3">
      <c r="A76" s="2" t="s">
        <v>120</v>
      </c>
      <c r="C76" s="2" t="s">
        <v>121</v>
      </c>
      <c r="L76" s="2"/>
    </row>
    <row r="77" spans="1:20" x14ac:dyDescent="0.3">
      <c r="L77" s="2"/>
    </row>
  </sheetData>
  <mergeCells count="2">
    <mergeCell ref="A2:T2"/>
    <mergeCell ref="A3:T3"/>
  </mergeCells>
  <pageMargins left="0.70866141732283472" right="0.70866141732283472" top="0.55118110236220474" bottom="0.74803149606299213" header="0.31496062992125984" footer="0.31496062992125984"/>
  <pageSetup paperSize="14" scale="49"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FISCAL</dc:creator>
  <cp:lastModifiedBy>CONTROL FISCAL</cp:lastModifiedBy>
  <dcterms:created xsi:type="dcterms:W3CDTF">2022-09-16T21:38:32Z</dcterms:created>
  <dcterms:modified xsi:type="dcterms:W3CDTF">2022-09-16T21:52:00Z</dcterms:modified>
</cp:coreProperties>
</file>